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5" windowWidth="9420" windowHeight="4260" tabRatio="927" activeTab="8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  <externalReference r:id="rId16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45621"/>
</workbook>
</file>

<file path=xl/calcChain.xml><?xml version="1.0" encoding="utf-8"?>
<calcChain xmlns="http://schemas.openxmlformats.org/spreadsheetml/2006/main">
  <c r="D59" i="10" l="1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Q27" i="13" l="1"/>
  <c r="O27" i="13"/>
  <c r="I43" i="13"/>
  <c r="E27" i="13"/>
  <c r="F27" i="13" s="1"/>
  <c r="E26" i="13"/>
  <c r="F26" i="13" s="1"/>
  <c r="J43" i="13" l="1"/>
  <c r="E43" i="13" l="1"/>
  <c r="F43" i="13" s="1"/>
  <c r="E42" i="13"/>
  <c r="F42" i="13" s="1"/>
  <c r="E39" i="13" l="1"/>
  <c r="F39" i="13" s="1"/>
  <c r="E38" i="13"/>
  <c r="F38" i="13" s="1"/>
  <c r="E37" i="13"/>
  <c r="F37" i="13" s="1"/>
  <c r="E36" i="13"/>
  <c r="F36" i="13" s="1"/>
  <c r="E35" i="13"/>
  <c r="F35" i="13" s="1"/>
  <c r="E34" i="13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T59" i="10" l="1"/>
  <c r="T58" i="10"/>
  <c r="T57" i="10"/>
  <c r="T56" i="10"/>
  <c r="T55" i="10"/>
  <c r="T54" i="10"/>
  <c r="T53" i="10"/>
  <c r="T52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O59" i="10"/>
  <c r="O58" i="10"/>
  <c r="O57" i="10"/>
  <c r="O56" i="10"/>
  <c r="O55" i="10"/>
  <c r="O54" i="10"/>
  <c r="O53" i="10"/>
  <c r="O52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BG24" i="8" l="1"/>
  <c r="BG18" i="8"/>
  <c r="BG12" i="8"/>
  <c r="BG11" i="8"/>
  <c r="R59" i="10" l="1"/>
  <c r="R58" i="10"/>
  <c r="R57" i="10"/>
  <c r="R56" i="10"/>
  <c r="R55" i="10"/>
  <c r="R54" i="10"/>
  <c r="R53" i="10"/>
  <c r="R52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F26" i="15" l="1"/>
  <c r="F21" i="15"/>
  <c r="F31" i="15" s="1"/>
  <c r="F34" i="15" s="1"/>
  <c r="F36" i="15" s="1"/>
  <c r="F20" i="15"/>
  <c r="F16" i="15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C21" i="15"/>
  <c r="C31" i="15" s="1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35" i="14"/>
  <c r="F28" i="14"/>
  <c r="F23" i="14"/>
  <c r="F19" i="14"/>
  <c r="F24" i="14" s="1"/>
  <c r="F33" i="14" s="1"/>
  <c r="F36" i="14" s="1"/>
  <c r="F38" i="14" s="1"/>
  <c r="E26" i="15" l="1"/>
  <c r="C34" i="15"/>
  <c r="E31" i="15"/>
  <c r="E16" i="15"/>
  <c r="E21" i="15"/>
  <c r="C36" i="15" l="1"/>
  <c r="E36" i="15" s="1"/>
  <c r="E34" i="15"/>
  <c r="S20" i="12" l="1"/>
  <c r="S30" i="12" s="1"/>
  <c r="R20" i="12"/>
  <c r="R30" i="12" s="1"/>
  <c r="Q20" i="12"/>
  <c r="P20" i="12"/>
  <c r="P16" i="12"/>
  <c r="P12" i="12" s="1"/>
  <c r="Q16" i="12"/>
  <c r="P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R30" i="16" l="1"/>
  <c r="Q30" i="16"/>
  <c r="P30" i="16"/>
  <c r="O30" i="16"/>
  <c r="R23" i="16"/>
  <c r="Q23" i="16"/>
  <c r="P23" i="16"/>
  <c r="O23" i="16"/>
  <c r="R19" i="16"/>
  <c r="Q19" i="16"/>
  <c r="P19" i="16"/>
  <c r="O19" i="16"/>
  <c r="B12" i="16"/>
  <c r="O24" i="16" l="1"/>
  <c r="O35" i="16" s="1"/>
  <c r="O37" i="16" s="1"/>
  <c r="O39" i="16" s="1"/>
  <c r="P24" i="16"/>
  <c r="P35" i="16" s="1"/>
  <c r="P37" i="16" s="1"/>
  <c r="P39" i="16" s="1"/>
  <c r="Q24" i="16"/>
  <c r="Q35" i="16" s="1"/>
  <c r="Q37" i="16" s="1"/>
  <c r="Q39" i="16" s="1"/>
  <c r="R24" i="16"/>
  <c r="R35" i="16" s="1"/>
  <c r="R37" i="16" s="1"/>
  <c r="R39" i="16" s="1"/>
  <c r="Q12" i="12"/>
  <c r="Q30" i="12" s="1"/>
  <c r="H36" i="14" l="1"/>
  <c r="I36" i="14"/>
  <c r="J36" i="14"/>
  <c r="G36" i="14"/>
  <c r="B12" i="13" l="1"/>
  <c r="BB51" i="8" l="1"/>
  <c r="BB56" i="8"/>
  <c r="BC56" i="8"/>
  <c r="BD56" i="8"/>
  <c r="BB57" i="8"/>
  <c r="BC57" i="8"/>
  <c r="BD57" i="8"/>
  <c r="BA57" i="8"/>
  <c r="BA56" i="8"/>
  <c r="V59" i="10" l="1"/>
  <c r="V58" i="10"/>
  <c r="V57" i="10"/>
  <c r="V56" i="10"/>
  <c r="V55" i="10"/>
  <c r="V54" i="10"/>
  <c r="V53" i="10"/>
  <c r="V52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/>
  <c r="AF41" i="8"/>
  <c r="AF58" i="8" s="1"/>
  <c r="H42" i="8"/>
  <c r="H59" i="8" s="1"/>
  <c r="L42" i="8"/>
  <c r="L59" i="8"/>
  <c r="P42" i="8"/>
  <c r="P59" i="8" s="1"/>
  <c r="T42" i="8"/>
  <c r="T59" i="8"/>
  <c r="I41" i="8"/>
  <c r="U41" i="8"/>
  <c r="Y41" i="8"/>
  <c r="Y58" i="8" s="1"/>
  <c r="AC41" i="8"/>
  <c r="AG41" i="8"/>
  <c r="AG58" i="8"/>
  <c r="AK41" i="8"/>
  <c r="AO41" i="8"/>
  <c r="AO58" i="8"/>
  <c r="M42" i="8"/>
  <c r="M59" i="8" s="1"/>
  <c r="U42" i="8"/>
  <c r="U59" i="8"/>
  <c r="F41" i="8"/>
  <c r="F58" i="8"/>
  <c r="V41" i="8"/>
  <c r="V58" i="8" s="1"/>
  <c r="AH41" i="8"/>
  <c r="AH58" i="8" s="1"/>
  <c r="AP41" i="8"/>
  <c r="AP58" i="8"/>
  <c r="AT41" i="8"/>
  <c r="AB42" i="8"/>
  <c r="AB59" i="8"/>
  <c r="AF42" i="8"/>
  <c r="AF59" i="8" s="1"/>
  <c r="AJ42" i="8"/>
  <c r="AJ59" i="8"/>
  <c r="AN42" i="8"/>
  <c r="AN59" i="8" s="1"/>
  <c r="AR42" i="8"/>
  <c r="AR59" i="8"/>
  <c r="AV45" i="8"/>
  <c r="K41" i="8"/>
  <c r="K58" i="8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AE52" i="8"/>
  <c r="K51" i="8"/>
  <c r="X51" i="8"/>
  <c r="H52" i="8"/>
  <c r="L51" i="8"/>
  <c r="Y52" i="8"/>
  <c r="AO52" i="8"/>
  <c r="AP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K51" i="8" l="1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S45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U46" i="8"/>
  <c r="U45" i="8"/>
  <c r="AE43" i="8"/>
  <c r="Q32" i="8"/>
  <c r="Q31" i="8"/>
  <c r="AJ46" i="8"/>
  <c r="AJ45" i="8"/>
  <c r="K46" i="8" l="1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/>
  <c r="BL46" i="5"/>
  <c r="BL40" i="5"/>
  <c r="BK40" i="5"/>
  <c r="BL38" i="5"/>
  <c r="BK38" i="5" s="1"/>
  <c r="BL37" i="5"/>
  <c r="BK37" i="5"/>
  <c r="BL30" i="5"/>
  <c r="BK30" i="5" s="1"/>
  <c r="BL31" i="5"/>
  <c r="BK31" i="5"/>
  <c r="BL32" i="5"/>
  <c r="BK32" i="5" s="1"/>
  <c r="BL33" i="5"/>
  <c r="BK33" i="5"/>
  <c r="BL34" i="5"/>
  <c r="BK34" i="5" s="1"/>
  <c r="BL35" i="5"/>
  <c r="BK35" i="5"/>
  <c r="BL25" i="5"/>
  <c r="BM25" i="5" s="1"/>
  <c r="BL24" i="5"/>
  <c r="BK24" i="5"/>
  <c r="BL27" i="5"/>
  <c r="BK27" i="5" s="1"/>
  <c r="BL10" i="5"/>
  <c r="BL12" i="5" s="1"/>
  <c r="BK12" i="5" s="1"/>
  <c r="BK10" i="5"/>
  <c r="BL11" i="5"/>
  <c r="BM11" i="5" s="1"/>
  <c r="BL7" i="5"/>
  <c r="BK7" i="5"/>
  <c r="BL8" i="5"/>
  <c r="BL9" i="5" s="1"/>
  <c r="BK9" i="5" s="1"/>
  <c r="BL13" i="5"/>
  <c r="BK13" i="5"/>
  <c r="BL14" i="5"/>
  <c r="BK14" i="5" s="1"/>
  <c r="BL15" i="5"/>
  <c r="BK15" i="5"/>
  <c r="BL17" i="5"/>
  <c r="BL18" i="5"/>
  <c r="BK18" i="5"/>
  <c r="BL20" i="5"/>
  <c r="BK20" i="5" s="1"/>
  <c r="BL21" i="5"/>
  <c r="BK21" i="5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M30" i="5" s="1"/>
  <c r="BN31" i="5"/>
  <c r="BM31" i="5"/>
  <c r="BN32" i="5"/>
  <c r="BN33" i="5"/>
  <c r="BM33" i="5" s="1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M40" i="5"/>
  <c r="BN42" i="5"/>
  <c r="BM42" i="5" s="1"/>
  <c r="BN44" i="5"/>
  <c r="BO44" i="5" s="1"/>
  <c r="BM44" i="5"/>
  <c r="BN46" i="5"/>
  <c r="BO46" i="5" s="1"/>
  <c r="BN27" i="5"/>
  <c r="BN25" i="5"/>
  <c r="BN23" i="5" s="1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M17" i="5" s="1"/>
  <c r="BO17" i="5"/>
  <c r="BN18" i="5"/>
  <c r="BO18" i="5" s="1"/>
  <c r="BN20" i="5"/>
  <c r="BN21" i="5"/>
  <c r="BM21" i="5" s="1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1" i="1" s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7" i="5"/>
  <c r="BO27" i="5"/>
  <c r="BM18" i="5"/>
  <c r="BV16" i="5"/>
  <c r="BV12" i="5"/>
  <c r="BO42" i="5"/>
  <c r="BL43" i="5"/>
  <c r="BL45" i="5" s="1"/>
  <c r="BF30" i="5"/>
  <c r="BH30" i="5" s="1"/>
  <c r="BN16" i="5"/>
  <c r="BO16" i="5" s="1"/>
  <c r="BO8" i="5"/>
  <c r="BO20" i="5"/>
  <c r="BL29" i="5"/>
  <c r="BK29" i="5" s="1"/>
  <c r="BS36" i="5"/>
  <c r="BR36" i="5" s="1"/>
  <c r="AN35" i="1" l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BO36" i="5" s="1"/>
  <c r="AM15" i="1"/>
  <c r="AM28" i="1"/>
  <c r="AM35" i="1" s="1"/>
  <c r="AM40" i="1" s="1"/>
  <c r="AM42" i="1" s="1"/>
  <c r="AM44" i="1" s="1"/>
  <c r="AM46" i="1" s="1"/>
  <c r="AN11" i="1"/>
  <c r="AN15" i="1"/>
  <c r="AN21" i="1" s="1"/>
  <c r="AN27" i="1" s="1"/>
  <c r="AN22" i="1"/>
  <c r="AN46" i="1"/>
  <c r="BK17" i="5"/>
  <c r="BK8" i="5"/>
  <c r="BK25" i="5"/>
  <c r="BK46" i="5"/>
  <c r="BJ43" i="5"/>
  <c r="BJ45" i="5" s="1"/>
  <c r="BK41" i="5"/>
  <c r="BL22" i="5"/>
  <c r="BM16" i="5"/>
  <c r="BM23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I22" i="5" s="1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M21" i="1"/>
  <c r="AH55" i="4"/>
  <c r="BC28" i="5"/>
  <c r="BT23" i="5"/>
  <c r="BI16" i="5"/>
  <c r="BU36" i="5"/>
  <c r="BT22" i="5" l="1"/>
  <c r="BV22" i="5"/>
  <c r="BK43" i="5"/>
  <c r="BP41" i="5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P43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<sst xmlns="http://schemas.openxmlformats.org/spreadsheetml/2006/main" count="1298" uniqueCount="532">
  <si>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</si>
  <si>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</si>
  <si>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</si>
  <si>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</si>
  <si>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</si>
  <si>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</si>
  <si>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</si>
  <si>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</si>
  <si>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</si>
  <si>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</si>
  <si>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</si>
  <si>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</si>
  <si>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</si>
  <si>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</si>
  <si>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</si>
  <si>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</si>
  <si>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</si>
  <si>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</si>
  <si>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</si>
  <si>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</si>
  <si>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</si>
  <si>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</si>
  <si>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</si>
  <si>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</si>
  <si>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</si>
  <si>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</si>
  <si>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</si>
  <si>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</si>
  <si>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</si>
  <si>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</si>
  <si>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</si>
  <si>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</si>
  <si>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</si>
  <si>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</si>
  <si>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</si>
  <si>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</si>
  <si>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</si>
  <si>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</si>
  <si>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</si>
  <si>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</si>
  <si>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</si>
  <si>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</si>
  <si>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</si>
  <si>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</si>
  <si>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</si>
  <si>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</si>
  <si>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</si>
  <si>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</si>
  <si>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</si>
  <si>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</si>
  <si>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</si>
  <si>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</si>
  <si>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</si>
  <si>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</si>
  <si>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</si>
  <si>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</si>
  <si>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</si>
  <si>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</si>
  <si>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</si>
  <si>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</si>
  <si>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</si>
  <si>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</si>
  <si>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</si>
  <si>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</si>
  <si>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</si>
  <si>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</si>
  <si>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</si>
  <si>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</si>
  <si>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</si>
  <si>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</si>
  <si>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</si>
  <si>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</si>
  <si>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</si>
  <si>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</si>
  <si>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</si>
  <si>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</si>
  <si>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</si>
  <si>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</si>
  <si>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</si>
  <si>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</si>
  <si>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</si>
  <si>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</si>
  <si>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</si>
  <si>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</si>
  <si>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</si>
  <si>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</si>
  <si>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</si>
  <si>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</si>
  <si>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</si>
  <si>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</si>
  <si>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</si>
  <si>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</si>
  <si>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</si>
  <si>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</si>
  <si>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</si>
  <si>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</si>
  <si>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</si>
  <si>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</si>
  <si>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</si>
  <si>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</si>
  <si>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</si>
  <si>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</si>
  <si>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</si>
  <si>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</si>
  <si>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</si>
  <si>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</si>
  <si>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</si>
  <si>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</si>
  <si>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</si>
  <si>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</si>
  <si>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</si>
  <si>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</si>
  <si>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</si>
  <si>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</si>
  <si>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</si>
  <si>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</si>
  <si>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</si>
  <si>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</si>
  <si>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</si>
  <si>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</si>
  <si>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</si>
  <si>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</si>
  <si>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</si>
  <si>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</si>
  <si>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</si>
  <si>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</si>
  <si>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</si>
  <si>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</si>
  <si>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</si>
  <si>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</si>
  <si>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</si>
  <si>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</si>
  <si>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</si>
  <si>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</si>
  <si>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</si>
  <si>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</si>
  <si>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</si>
  <si>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</si>
  <si>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</si>
  <si>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</si>
  <si>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</si>
  <si>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</si>
  <si>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</si>
  <si>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</si>
  <si>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</si>
  <si>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</si>
  <si>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</si>
  <si>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</si>
  <si>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</si>
  <si>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</si>
  <si>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</si>
  <si>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</si>
  <si>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</si>
  <si>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</si>
  <si>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</si>
  <si>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</si>
  <si>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</si>
  <si>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</si>
  <si>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</si>
  <si>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</si>
  <si>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</si>
  <si>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</si>
  <si>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</si>
  <si>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</si>
  <si>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</si>
  <si>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</si>
  <si>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</si>
  <si>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</si>
  <si>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</si>
  <si>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</si>
  <si>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</si>
  <si>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</si>
  <si>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</si>
  <si>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</si>
  <si>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</si>
  <si>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</si>
  <si>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</si>
  <si>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</si>
  <si>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</si>
  <si>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</si>
  <si>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</si>
  <si>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</si>
  <si>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</si>
  <si>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</si>
  <si>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</si>
  <si>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</si>
  <si>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</si>
  <si>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</si>
  <si>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</si>
  <si>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</si>
  <si>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</si>
  <si>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</si>
  <si>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</si>
  <si>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</si>
  <si>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</si>
  <si>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</si>
  <si>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</si>
  <si>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</si>
  <si>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</si>
  <si>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</si>
  <si>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</si>
  <si>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</si>
  <si>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</si>
  <si>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</si>
  <si>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</si>
  <si>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</si>
  <si>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</si>
  <si>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</si>
  <si>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</si>
  <si>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</si>
  <si>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</si>
  <si>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</si>
  <si>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</si>
  <si>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</si>
  <si>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</si>
  <si>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</si>
  <si>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</si>
  <si>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</si>
  <si>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</si>
  <si>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</si>
  <si>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</si>
  <si>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</si>
  <si>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</si>
  <si>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</si>
  <si>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</si>
  <si>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</si>
  <si>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</si>
  <si>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</si>
  <si>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</si>
  <si>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</si>
  <si>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</si>
  <si>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</si>
  <si>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</si>
  <si>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</si>
  <si>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</si>
  <si>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</si>
  <si>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</si>
  <si>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</si>
  <si>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</si>
  <si>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</si>
  <si>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</si>
  <si>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</si>
  <si>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</si>
  <si>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</si>
  <si>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</si>
  <si>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</si>
  <si>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</si>
  <si>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</si>
  <si>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</si>
  <si>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</si>
  <si>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</si>
  <si>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</si>
  <si>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</si>
  <si>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</si>
  <si>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</si>
  <si>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</si>
  <si>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</si>
  <si>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</si>
  <si>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</si>
  <si>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</si>
  <si>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</si>
  <si>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</si>
  <si>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</si>
  <si>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</si>
  <si>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</si>
  <si>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</si>
  <si>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</si>
  <si>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</si>
  <si>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</si>
  <si>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</si>
  <si>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</si>
  <si>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</si>
  <si>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</si>
  <si>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</si>
  <si>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</si>
  <si>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</si>
  <si>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</si>
  <si>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</si>
  <si>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</si>
  <si>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</si>
  <si>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</si>
  <si>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</si>
  <si>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</si>
  <si>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</si>
  <si>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</si>
  <si>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</si>
  <si>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</si>
  <si>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</si>
  <si>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</si>
  <si>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</si>
  <si>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</si>
  <si>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</si>
  <si>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</si>
  <si>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</si>
  <si>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</si>
  <si>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</si>
  <si>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</si>
  <si>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</si>
  <si>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</si>
  <si>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</si>
  <si>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</si>
  <si>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</si>
  <si>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</si>
  <si>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</si>
  <si>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</si>
  <si>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</si>
  <si>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</si>
  <si>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</si>
  <si>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</si>
  <si>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</si>
  <si>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</si>
  <si>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</si>
  <si>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</si>
  <si>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</si>
  <si>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</si>
  <si>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</si>
  <si>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</si>
  <si>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</si>
  <si>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</si>
  <si>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</si>
  <si>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</si>
  <si>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</si>
  <si>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</si>
  <si>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</si>
  <si>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</si>
  <si>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</si>
  <si>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</si>
  <si>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</si>
  <si>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</si>
  <si>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</si>
  <si>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</si>
  <si>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</si>
  <si>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</si>
  <si>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</si>
  <si>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</si>
  <si>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</si>
  <si>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</si>
  <si>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</si>
  <si>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</si>
  <si>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</si>
  <si>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</si>
  <si>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</si>
  <si>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</si>
  <si>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</si>
  <si>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</si>
  <si>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</si>
  <si>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</si>
  <si>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</si>
  <si>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</si>
  <si>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</si>
  <si>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</si>
  <si>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</si>
  <si>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</si>
  <si>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</si>
  <si>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</si>
  <si>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</si>
  <si>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</si>
  <si>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</si>
  <si>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</si>
  <si>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</si>
  <si>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</si>
  <si>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</si>
  <si>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</si>
  <si>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</si>
  <si>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</si>
  <si>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</si>
  <si>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</si>
  <si>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</si>
  <si>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</si>
  <si>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</si>
  <si>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</si>
  <si>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</si>
  <si>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</si>
  <si>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</si>
  <si>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</si>
  <si>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</si>
  <si>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</si>
  <si>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</si>
  <si>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</si>
  <si>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</si>
  <si>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</si>
  <si>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</si>
  <si>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</si>
  <si>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</si>
  <si>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</si>
  <si>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</si>
  <si>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</si>
  <si>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</si>
  <si>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</si>
  <si>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</si>
  <si>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</si>
  <si>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</si>
  <si>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</si>
  <si>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</si>
  <si>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</si>
  <si>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</si>
  <si>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</si>
  <si>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</si>
  <si>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</si>
  <si>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</si>
  <si>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</si>
  <si>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</si>
  <si>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</si>
  <si>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</si>
  <si>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</si>
  <si>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</si>
  <si>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</si>
  <si>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</si>
  <si>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</si>
  <si>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</si>
  <si>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</si>
  <si>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</si>
  <si>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</si>
  <si>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</si>
  <si>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</si>
  <si>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</si>
  <si>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</si>
  <si>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</si>
  <si>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</si>
  <si>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</si>
  <si>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</si>
  <si>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</si>
  <si>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</si>
  <si>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</si>
  <si>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</si>
  <si>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</si>
  <si>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</si>
  <si>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</si>
  <si>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</si>
  <si>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</si>
  <si>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</si>
  <si>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</si>
  <si>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</si>
  <si>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</si>
  <si>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</si>
  <si>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</si>
  <si>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</si>
  <si>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</si>
  <si>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</si>
  <si>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</si>
  <si>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</si>
  <si>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</si>
  <si>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</si>
  <si>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</si>
  <si>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</si>
  <si>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</si>
  <si>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</si>
  <si>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</si>
  <si>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</si>
  <si>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</si>
  <si>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</si>
  <si>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</si>
  <si>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</si>
  <si>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</si>
  <si>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</si>
  <si>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</si>
  <si>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</si>
  <si>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</si>
  <si>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</si>
  <si>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</si>
  <si>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</si>
  <si>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</si>
  <si>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</si>
  <si>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</si>
  <si>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</si>
  <si>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</si>
  <si>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</si>
  <si>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</si>
  <si>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</si>
  <si>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</si>
  <si>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</si>
  <si>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</si>
  <si>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</si>
  <si>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</si>
  <si>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</si>
  <si>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</si>
  <si>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</si>
  <si>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</si>
  <si>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</si>
  <si>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</si>
  <si>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</si>
  <si>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</si>
  <si>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</si>
  <si>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</si>
  <si>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</si>
  <si>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</si>
  <si>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</si>
  <si>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</si>
  <si>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</si>
  <si>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</si>
  <si>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</si>
  <si>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</si>
  <si>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</si>
  <si>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</si>
  <si>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</si>
  <si>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</si>
  <si>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</si>
  <si>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</si>
  <si>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</si>
  <si>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</si>
  <si>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</si>
  <si>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1° trimestre 2019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</si>
  <si>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</si>
  <si>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</si>
  <si>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</si>
  <si>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</si>
  <si>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</si>
  <si>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</si>
  <si>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</si>
  <si>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</si>
  <si>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</si>
  <si>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</si>
  <si>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</si>
  <si>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</si>
  <si>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</si>
  <si>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31.03.2020</t>
  </si>
  <si>
    <t>1° trimestre 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</si>
  <si>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</si>
  <si>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</si>
  <si>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</si>
  <si>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</si>
  <si>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</si>
  <si>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</si>
  <si>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</si>
  <si>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</si>
  <si>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</si>
  <si>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</si>
  <si>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</si>
  <si>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</si>
  <si>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Variazioni 31.12.2020 - 31.12.2019</t>
  </si>
  <si>
    <t>Variazioni 31.12.2020-31.12.2019</t>
  </si>
  <si>
    <t>4°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</si>
</sst>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(* #,##0_);_(* \(#,##0\);_(* &quot;-&quot;_);_(@_)"/>
    <numFmt numFmtId="168" formatCode="_-* #,##0_-;\-* #,##0_-;_-* &quot;-&quot;??_-;_-@_-"/>
    <numFmt numFmtId="169" formatCode="_(* #,##0_);_(* \(#,##0\);_(* &quot;-&quot;??_);_(@_)"/>
    <numFmt numFmtId="170" formatCode="dd\.mm\.yyyy"/>
    <numFmt numFmtId="171" formatCode="#,##0;\(#,##0\);&quot;-&quot;"/>
    <numFmt numFmtId="172" formatCode="#,##0_ ;\-#,##0\ "/>
    <numFmt numFmtId="173" formatCode="_(&quot;$&quot;* #,##0_);_(&quot;$&quot;* \(#,##0\);_(&quot;$&quot;* &quot;-&quot;_);_(@_)"/>
    <numFmt numFmtId="174" formatCode="0.000%"/>
    <numFmt numFmtId="175" formatCode="_-[$€]\ * #,##0.00_-;\-[$€]\ * #,##0.00_-;_-[$€]\ * &quot;-&quot;??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410]d\-mmm\-yy;@"/>
    <numFmt numFmtId="179" formatCode="#,##0.0000_ ;\-#,##0.0000\ "/>
    <numFmt numFmtId="180" formatCode="#,##0\ ;\(#,##0\)\ ;&quot;- &quot;"/>
  </numFmts>
  <fonts count="77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0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511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7" fontId="10" fillId="0" borderId="0" xfId="2" applyNumberFormat="1" applyFont="1" applyFill="1" applyBorder="1" applyAlignment="1" applyProtection="1">
      <alignment horizontal="right" wrapText="1"/>
    </xf>
    <xf numFmtId="167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9" fontId="10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Border="1" applyAlignment="1" applyProtection="1">
      <alignment horizontal="right" wrapText="1"/>
      <protection locked="0"/>
    </xf>
    <xf numFmtId="167" fontId="11" fillId="0" borderId="0" xfId="0" applyNumberFormat="1" applyFont="1" applyBorder="1" applyAlignment="1" applyProtection="1">
      <alignment horizontal="right" wrapText="1"/>
      <protection locked="0"/>
    </xf>
    <xf numFmtId="168" fontId="10" fillId="0" borderId="0" xfId="1" applyNumberFormat="1" applyFont="1" applyBorder="1" applyProtection="1">
      <protection locked="0"/>
    </xf>
    <xf numFmtId="167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7" fontId="7" fillId="3" borderId="0" xfId="2" applyNumberFormat="1" applyFont="1" applyFill="1" applyBorder="1" applyAlignment="1" applyProtection="1">
      <alignment horizontal="right" wrapText="1"/>
    </xf>
    <xf numFmtId="167" fontId="13" fillId="3" borderId="0" xfId="2" applyNumberFormat="1" applyFont="1" applyFill="1" applyBorder="1" applyAlignment="1" applyProtection="1">
      <alignment horizontal="right" wrapText="1"/>
    </xf>
    <xf numFmtId="165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7" fontId="7" fillId="3" borderId="0" xfId="2" applyNumberFormat="1" applyFont="1" applyFill="1" applyBorder="1" applyAlignment="1" applyProtection="1">
      <alignment horizontal="right" wrapText="1"/>
      <protection locked="0"/>
    </xf>
    <xf numFmtId="165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165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8" fontId="11" fillId="0" borderId="7" xfId="1" applyNumberFormat="1" applyFont="1" applyBorder="1" applyProtection="1">
      <protection locked="0"/>
    </xf>
    <xf numFmtId="165" fontId="9" fillId="3" borderId="7" xfId="2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Alignment="1" applyProtection="1">
      <alignment horizontal="right" wrapText="1"/>
    </xf>
    <xf numFmtId="167" fontId="14" fillId="3" borderId="0" xfId="2" applyNumberFormat="1" applyFont="1" applyFill="1" applyBorder="1" applyAlignment="1" applyProtection="1">
      <alignment horizontal="right" wrapText="1"/>
    </xf>
    <xf numFmtId="167" fontId="7" fillId="3" borderId="0" xfId="0" applyNumberFormat="1" applyFont="1" applyFill="1" applyBorder="1" applyAlignment="1" applyProtection="1">
      <alignment horizontal="right" wrapText="1"/>
    </xf>
    <xf numFmtId="167" fontId="14" fillId="3" borderId="0" xfId="0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  <protection locked="0"/>
    </xf>
    <xf numFmtId="167" fontId="15" fillId="3" borderId="0" xfId="2" applyNumberFormat="1" applyFont="1" applyFill="1" applyBorder="1" applyAlignment="1" applyProtection="1">
      <alignment horizontal="right" wrapText="1"/>
      <protection locked="0"/>
    </xf>
    <xf numFmtId="167" fontId="10" fillId="3" borderId="0" xfId="2" applyNumberFormat="1" applyFont="1" applyFill="1" applyBorder="1" applyAlignment="1" applyProtection="1">
      <alignment horizontal="right" wrapText="1"/>
      <protection locked="0"/>
    </xf>
    <xf numFmtId="167" fontId="14" fillId="3" borderId="0" xfId="2" applyNumberFormat="1" applyFont="1" applyFill="1" applyBorder="1" applyAlignment="1" applyProtection="1">
      <alignment horizontal="right" wrapText="1"/>
      <protection locked="0"/>
    </xf>
    <xf numFmtId="167" fontId="9" fillId="3" borderId="0" xfId="2" applyNumberFormat="1" applyFont="1" applyFill="1" applyBorder="1" applyAlignment="1" applyProtection="1">
      <alignment horizontal="right" wrapText="1"/>
    </xf>
    <xf numFmtId="167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7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9" fontId="10" fillId="3" borderId="0" xfId="0" applyNumberFormat="1" applyFont="1" applyFill="1" applyBorder="1" applyAlignment="1" applyProtection="1">
      <alignment horizontal="right" wrapText="1"/>
      <protection locked="0"/>
    </xf>
    <xf numFmtId="167" fontId="10" fillId="3" borderId="0" xfId="0" applyNumberFormat="1" applyFont="1" applyFill="1" applyProtection="1">
      <protection locked="0"/>
    </xf>
    <xf numFmtId="169" fontId="10" fillId="3" borderId="0" xfId="0" applyNumberFormat="1" applyFont="1" applyFill="1" applyAlignment="1" applyProtection="1">
      <alignment horizontal="right"/>
      <protection locked="0"/>
    </xf>
    <xf numFmtId="169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Protection="1">
      <protection locked="0"/>
    </xf>
    <xf numFmtId="169" fontId="10" fillId="3" borderId="0" xfId="0" applyNumberFormat="1" applyFont="1" applyFill="1" applyProtection="1">
      <protection locked="0"/>
    </xf>
    <xf numFmtId="169" fontId="10" fillId="3" borderId="0" xfId="1" applyNumberFormat="1" applyFont="1" applyFill="1" applyProtection="1">
      <protection locked="0"/>
    </xf>
    <xf numFmtId="167" fontId="10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Border="1" applyAlignment="1" applyProtection="1">
      <alignment horizontal="right" wrapText="1"/>
      <protection locked="0"/>
    </xf>
    <xf numFmtId="169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9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7" fontId="11" fillId="3" borderId="7" xfId="2" applyNumberFormat="1" applyFont="1" applyFill="1" applyBorder="1" applyAlignment="1" applyProtection="1">
      <alignment horizontal="right" wrapText="1"/>
    </xf>
    <xf numFmtId="167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71" fontId="10" fillId="3" borderId="0" xfId="2" applyNumberFormat="1" applyFont="1" applyFill="1" applyBorder="1" applyAlignment="1" applyProtection="1">
      <alignment horizontal="right" wrapText="1"/>
    </xf>
    <xf numFmtId="171" fontId="10" fillId="3" borderId="0" xfId="1" applyNumberFormat="1" applyFont="1" applyFill="1" applyProtection="1">
      <protection locked="0"/>
    </xf>
    <xf numFmtId="171" fontId="7" fillId="3" borderId="0" xfId="2" applyNumberFormat="1" applyFont="1" applyFill="1" applyBorder="1" applyAlignment="1" applyProtection="1">
      <alignment horizontal="right" wrapText="1"/>
    </xf>
    <xf numFmtId="171" fontId="13" fillId="3" borderId="0" xfId="2" applyNumberFormat="1" applyFont="1" applyFill="1" applyBorder="1" applyAlignment="1" applyProtection="1">
      <alignment horizontal="right" wrapText="1"/>
    </xf>
    <xf numFmtId="171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8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8" fontId="23" fillId="3" borderId="0" xfId="5" applyNumberFormat="1" applyFont="1" applyFill="1"/>
    <xf numFmtId="168" fontId="23" fillId="0" borderId="0" xfId="5" applyNumberFormat="1" applyFont="1" applyFill="1"/>
    <xf numFmtId="0" fontId="21" fillId="0" borderId="11" xfId="4" applyFont="1" applyBorder="1"/>
    <xf numFmtId="168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8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8" fontId="21" fillId="0" borderId="0" xfId="5" applyNumberFormat="1" applyFont="1"/>
    <xf numFmtId="168" fontId="21" fillId="3" borderId="0" xfId="5" applyNumberFormat="1" applyFont="1" applyFill="1"/>
    <xf numFmtId="168" fontId="21" fillId="0" borderId="0" xfId="5" applyNumberFormat="1" applyFont="1" applyFill="1"/>
    <xf numFmtId="172" fontId="23" fillId="3" borderId="0" xfId="5" applyNumberFormat="1" applyFont="1" applyFill="1"/>
    <xf numFmtId="172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8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8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8" fontId="23" fillId="0" borderId="0" xfId="5" applyNumberFormat="1" applyFont="1" applyFill="1" applyAlignment="1">
      <alignment wrapText="1"/>
    </xf>
    <xf numFmtId="168" fontId="23" fillId="0" borderId="12" xfId="5" quotePrefix="1" applyNumberFormat="1" applyFont="1" applyBorder="1"/>
    <xf numFmtId="168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8" fontId="29" fillId="3" borderId="0" xfId="5" applyNumberFormat="1" applyFont="1" applyFill="1"/>
    <xf numFmtId="10" fontId="23" fillId="2" borderId="0" xfId="8" applyNumberFormat="1" applyFont="1" applyFill="1"/>
    <xf numFmtId="174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4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165" fontId="10" fillId="3" borderId="0" xfId="2" applyFont="1" applyFill="1" applyBorder="1" applyAlignment="1" applyProtection="1">
      <alignment horizontal="right" wrapText="1"/>
    </xf>
    <xf numFmtId="165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165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166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70" fontId="19" fillId="2" borderId="4" xfId="3" applyNumberFormat="1" applyFont="1" applyFill="1" applyBorder="1" applyAlignment="1" applyProtection="1">
      <alignment horizontal="right" vertical="top" wrapText="1"/>
      <protection locked="0"/>
    </xf>
    <xf numFmtId="170" fontId="16" fillId="4" borderId="4" xfId="3" applyNumberFormat="1" applyFont="1" applyFill="1" applyBorder="1" applyAlignment="1" applyProtection="1">
      <alignment horizontal="right" vertical="top" wrapText="1"/>
      <protection locked="0"/>
    </xf>
    <xf numFmtId="170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71" fontId="10" fillId="2" borderId="8" xfId="3" applyNumberFormat="1" applyFont="1" applyFill="1" applyBorder="1" applyAlignment="1" applyProtection="1">
      <alignment horizontal="right"/>
    </xf>
    <xf numFmtId="171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71" fontId="10" fillId="2" borderId="0" xfId="3" applyNumberFormat="1" applyFont="1" applyFill="1" applyBorder="1" applyAlignment="1" applyProtection="1">
      <alignment horizontal="right"/>
    </xf>
    <xf numFmtId="171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71" fontId="11" fillId="2" borderId="9" xfId="3" applyNumberFormat="1" applyFont="1" applyFill="1" applyBorder="1" applyAlignment="1" applyProtection="1">
      <alignment horizontal="right"/>
    </xf>
    <xf numFmtId="171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71" fontId="10" fillId="2" borderId="10" xfId="3" applyNumberFormat="1" applyFont="1" applyFill="1" applyBorder="1" applyAlignment="1" applyProtection="1">
      <alignment horizontal="right"/>
    </xf>
    <xf numFmtId="171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71" fontId="11" fillId="2" borderId="10" xfId="3" applyNumberFormat="1" applyFont="1" applyFill="1" applyBorder="1" applyAlignment="1" applyProtection="1">
      <alignment horizontal="right"/>
    </xf>
    <xf numFmtId="171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71" fontId="10" fillId="2" borderId="9" xfId="3" applyNumberFormat="1" applyFont="1" applyFill="1" applyBorder="1" applyAlignment="1" applyProtection="1">
      <alignment horizontal="right"/>
    </xf>
    <xf numFmtId="171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71" fontId="11" fillId="2" borderId="7" xfId="3" applyNumberFormat="1" applyFont="1" applyFill="1" applyBorder="1" applyAlignment="1" applyProtection="1">
      <alignment horizontal="right"/>
    </xf>
    <xf numFmtId="171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71" fontId="10" fillId="2" borderId="7" xfId="3" applyNumberFormat="1" applyFont="1" applyFill="1" applyBorder="1" applyAlignment="1" applyProtection="1">
      <alignment horizontal="right"/>
    </xf>
    <xf numFmtId="171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8" fontId="7" fillId="0" borderId="0" xfId="1" applyNumberFormat="1" applyFont="1" applyBorder="1" applyAlignment="1" applyProtection="1">
      <alignment horizontal="justify" vertical="top" wrapText="1"/>
      <protection locked="0"/>
    </xf>
    <xf numFmtId="168" fontId="10" fillId="0" borderId="0" xfId="1" applyNumberFormat="1" applyFont="1" applyAlignment="1">
      <alignment wrapText="1"/>
    </xf>
    <xf numFmtId="168" fontId="10" fillId="0" borderId="0" xfId="1" applyNumberFormat="1" applyFont="1" applyAlignment="1"/>
    <xf numFmtId="168" fontId="10" fillId="0" borderId="0" xfId="1" applyNumberFormat="1" applyFont="1" applyBorder="1" applyAlignment="1" applyProtection="1">
      <alignment horizontal="left"/>
      <protection locked="0"/>
    </xf>
    <xf numFmtId="168" fontId="7" fillId="0" borderId="0" xfId="1" applyNumberFormat="1" applyFont="1" applyBorder="1" applyAlignment="1" applyProtection="1">
      <alignment horizontal="left"/>
      <protection locked="0"/>
    </xf>
    <xf numFmtId="171" fontId="10" fillId="0" borderId="0" xfId="2" applyNumberFormat="1" applyFont="1" applyFill="1" applyBorder="1" applyAlignment="1" applyProtection="1">
      <alignment horizontal="right" wrapText="1"/>
    </xf>
    <xf numFmtId="167" fontId="38" fillId="0" borderId="0" xfId="9" applyNumberFormat="1" applyFont="1" applyFill="1" applyBorder="1" applyAlignment="1" applyProtection="1">
      <alignment horizontal="right" wrapText="1"/>
      <protection locked="0"/>
    </xf>
    <xf numFmtId="167" fontId="10" fillId="0" borderId="0" xfId="0" applyNumberFormat="1" applyFont="1" applyFill="1" applyBorder="1" applyAlignment="1" applyProtection="1">
      <alignment horizontal="right" wrapText="1"/>
    </xf>
    <xf numFmtId="167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166" fontId="7" fillId="3" borderId="0" xfId="1" applyFont="1" applyFill="1" applyBorder="1" applyAlignment="1" applyProtection="1">
      <alignment horizontal="right" wrapText="1"/>
      <protection locked="0"/>
    </xf>
    <xf numFmtId="166" fontId="7" fillId="3" borderId="0" xfId="1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71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71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71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71" fontId="11" fillId="0" borderId="7" xfId="0" quotePrefix="1" applyNumberFormat="1" applyFont="1" applyFill="1" applyBorder="1" applyAlignment="1" applyProtection="1">
      <protection locked="0"/>
    </xf>
    <xf numFmtId="171" fontId="10" fillId="0" borderId="0" xfId="0" applyNumberFormat="1" applyFont="1" applyProtection="1">
      <protection locked="0"/>
    </xf>
    <xf numFmtId="171" fontId="11" fillId="0" borderId="7" xfId="0" applyNumberFormat="1" applyFont="1" applyBorder="1" applyProtection="1">
      <protection locked="0"/>
    </xf>
    <xf numFmtId="171" fontId="10" fillId="3" borderId="0" xfId="0" applyNumberFormat="1" applyFont="1" applyFill="1" applyProtection="1">
      <protection locked="0"/>
    </xf>
    <xf numFmtId="171" fontId="11" fillId="3" borderId="7" xfId="0" applyNumberFormat="1" applyFont="1" applyFill="1" applyBorder="1" applyProtection="1">
      <protection locked="0"/>
    </xf>
    <xf numFmtId="171" fontId="10" fillId="3" borderId="0" xfId="0" quotePrefix="1" applyNumberFormat="1" applyFont="1" applyFill="1" applyBorder="1" applyAlignment="1" applyProtection="1">
      <protection locked="0"/>
    </xf>
    <xf numFmtId="171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70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71" fontId="48" fillId="0" borderId="0" xfId="0" quotePrefix="1" applyNumberFormat="1" applyFont="1" applyFill="1" applyBorder="1" applyAlignment="1" applyProtection="1">
      <protection locked="0"/>
    </xf>
    <xf numFmtId="171" fontId="4" fillId="0" borderId="0" xfId="10" applyNumberFormat="1" applyFill="1" applyProtection="1">
      <protection locked="0"/>
    </xf>
    <xf numFmtId="171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71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71" fontId="51" fillId="0" borderId="7" xfId="0" quotePrefix="1" applyNumberFormat="1" applyFont="1" applyFill="1" applyBorder="1" applyAlignment="1" applyProtection="1">
      <protection locked="0"/>
    </xf>
    <xf numFmtId="171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71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71" fontId="55" fillId="0" borderId="0" xfId="9" applyNumberFormat="1" applyFont="1" applyFill="1" applyBorder="1" applyAlignment="1" applyProtection="1">
      <alignment horizontal="right" wrapText="1"/>
      <protection locked="0"/>
    </xf>
    <xf numFmtId="171" fontId="10" fillId="2" borderId="0" xfId="0" quotePrefix="1" applyNumberFormat="1" applyFont="1" applyFill="1" applyBorder="1" applyAlignment="1" applyProtection="1">
      <alignment horizontal="right" vertical="center"/>
    </xf>
    <xf numFmtId="171" fontId="11" fillId="2" borderId="7" xfId="0" quotePrefix="1" applyNumberFormat="1" applyFont="1" applyFill="1" applyBorder="1" applyAlignment="1" applyProtection="1">
      <alignment horizontal="right" vertical="center"/>
    </xf>
    <xf numFmtId="171" fontId="11" fillId="0" borderId="0" xfId="0" applyNumberFormat="1" applyFont="1" applyProtection="1">
      <protection locked="0"/>
    </xf>
    <xf numFmtId="178" fontId="56" fillId="3" borderId="14" xfId="5" applyNumberFormat="1" applyFont="1" applyFill="1" applyBorder="1" applyAlignment="1">
      <alignment horizontal="center" vertical="center" wrapText="1"/>
    </xf>
    <xf numFmtId="179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quotePrefix="1" applyNumberFormat="1" applyFont="1" applyFill="1" applyBorder="1" applyAlignment="1" applyProtection="1">
      <alignment wrapText="1"/>
    </xf>
    <xf numFmtId="180" fontId="57" fillId="3" borderId="0" xfId="0" quotePrefix="1" applyNumberFormat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wrapText="1"/>
    </xf>
    <xf numFmtId="180" fontId="58" fillId="3" borderId="0" xfId="0" quotePrefix="1" applyNumberFormat="1" applyFont="1" applyFill="1" applyBorder="1" applyAlignment="1" applyProtection="1">
      <alignment wrapText="1"/>
    </xf>
    <xf numFmtId="180" fontId="59" fillId="2" borderId="7" xfId="0" quotePrefix="1" applyNumberFormat="1" applyFont="1" applyFill="1" applyBorder="1" applyAlignment="1" applyProtection="1">
      <alignment wrapText="1"/>
    </xf>
    <xf numFmtId="180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70" fontId="60" fillId="3" borderId="4" xfId="0" applyNumberFormat="1" applyFont="1" applyFill="1" applyBorder="1" applyAlignment="1" applyProtection="1">
      <alignment horizontal="right" vertical="top" wrapText="1"/>
    </xf>
    <xf numFmtId="170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71" fontId="58" fillId="0" borderId="7" xfId="36" applyNumberFormat="1" applyFont="1" applyFill="1" applyBorder="1" applyAlignment="1" applyProtection="1">
      <alignment horizontal="right"/>
    </xf>
    <xf numFmtId="171" fontId="58" fillId="3" borderId="7" xfId="36" applyNumberFormat="1" applyFont="1" applyFill="1" applyBorder="1" applyAlignment="1" applyProtection="1">
      <alignment horizontal="right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70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80" fontId="57" fillId="3" borderId="0" xfId="0" applyNumberFormat="1" applyFont="1" applyFill="1" applyAlignment="1"/>
    <xf numFmtId="180" fontId="58" fillId="3" borderId="0" xfId="0" applyNumberFormat="1" applyFont="1" applyFill="1" applyAlignment="1"/>
    <xf numFmtId="180" fontId="59" fillId="3" borderId="7" xfId="0" applyNumberFormat="1" applyFont="1" applyFill="1" applyBorder="1" applyAlignment="1"/>
    <xf numFmtId="170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80" fontId="64" fillId="2" borderId="9" xfId="0" quotePrefix="1" applyNumberFormat="1" applyFont="1" applyFill="1" applyBorder="1" applyAlignment="1" applyProtection="1">
      <alignment horizontal="right" wrapText="1"/>
    </xf>
    <xf numFmtId="180" fontId="64" fillId="2" borderId="9" xfId="0" quotePrefix="1" applyNumberFormat="1" applyFont="1" applyFill="1" applyBorder="1" applyAlignment="1" applyProtection="1">
      <alignment wrapText="1"/>
    </xf>
    <xf numFmtId="180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80" fontId="64" fillId="2" borderId="10" xfId="0" quotePrefix="1" applyNumberFormat="1" applyFont="1" applyFill="1" applyBorder="1" applyAlignment="1" applyProtection="1">
      <alignment horizontal="right" wrapText="1"/>
    </xf>
    <xf numFmtId="180" fontId="64" fillId="2" borderId="10" xfId="0" quotePrefix="1" applyNumberFormat="1" applyFont="1" applyFill="1" applyBorder="1" applyAlignment="1" applyProtection="1">
      <alignment wrapText="1"/>
    </xf>
    <xf numFmtId="180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70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70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70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71" fontId="58" fillId="2" borderId="8" xfId="3" applyNumberFormat="1" applyFont="1" applyFill="1" applyBorder="1" applyAlignment="1" applyProtection="1">
      <alignment horizontal="right"/>
    </xf>
    <xf numFmtId="171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71" fontId="58" fillId="2" borderId="0" xfId="3" applyNumberFormat="1" applyFont="1" applyFill="1" applyBorder="1" applyAlignment="1" applyProtection="1">
      <alignment horizontal="right"/>
    </xf>
    <xf numFmtId="171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71" fontId="64" fillId="2" borderId="9" xfId="3" applyNumberFormat="1" applyFont="1" applyFill="1" applyBorder="1" applyAlignment="1" applyProtection="1">
      <alignment horizontal="right"/>
    </xf>
    <xf numFmtId="171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71" fontId="64" fillId="2" borderId="10" xfId="3" applyNumberFormat="1" applyFont="1" applyFill="1" applyBorder="1" applyAlignment="1" applyProtection="1">
      <alignment horizontal="right"/>
    </xf>
    <xf numFmtId="171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71" fontId="58" fillId="2" borderId="10" xfId="3" applyNumberFormat="1" applyFont="1" applyFill="1" applyBorder="1" applyAlignment="1" applyProtection="1">
      <alignment horizontal="right"/>
    </xf>
    <xf numFmtId="171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71" fontId="58" fillId="2" borderId="7" xfId="3" applyNumberFormat="1" applyFont="1" applyFill="1" applyBorder="1" applyAlignment="1" applyProtection="1">
      <alignment horizontal="right"/>
    </xf>
    <xf numFmtId="171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80" fontId="57" fillId="3" borderId="0" xfId="0" quotePrefix="1" applyNumberFormat="1" applyFont="1" applyFill="1" applyBorder="1" applyAlignment="1" applyProtection="1">
      <alignment horizontal="right" wrapText="1"/>
    </xf>
    <xf numFmtId="180" fontId="57" fillId="3" borderId="0" xfId="0" applyNumberFormat="1" applyFont="1" applyFill="1" applyAlignment="1">
      <alignment horizontal="right"/>
    </xf>
    <xf numFmtId="180" fontId="58" fillId="3" borderId="0" xfId="0" applyNumberFormat="1" applyFont="1" applyFill="1" applyAlignment="1">
      <alignment horizontal="right"/>
    </xf>
    <xf numFmtId="180" fontId="59" fillId="3" borderId="7" xfId="0" applyNumberFormat="1" applyFont="1" applyFill="1" applyBorder="1" applyAlignment="1">
      <alignment horizontal="right"/>
    </xf>
    <xf numFmtId="180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71" fontId="58" fillId="0" borderId="8" xfId="3" applyNumberFormat="1" applyFont="1" applyFill="1" applyBorder="1" applyAlignment="1" applyProtection="1">
      <alignment horizontal="right"/>
    </xf>
    <xf numFmtId="171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71" fontId="58" fillId="0" borderId="0" xfId="3" applyNumberFormat="1" applyFont="1" applyFill="1" applyBorder="1" applyAlignment="1" applyProtection="1">
      <alignment horizontal="right"/>
    </xf>
    <xf numFmtId="171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71" fontId="64" fillId="0" borderId="9" xfId="3" applyNumberFormat="1" applyFont="1" applyFill="1" applyBorder="1" applyAlignment="1" applyProtection="1">
      <alignment horizontal="right"/>
    </xf>
    <xf numFmtId="171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71" fontId="64" fillId="0" borderId="10" xfId="3" applyNumberFormat="1" applyFont="1" applyFill="1" applyBorder="1" applyAlignment="1" applyProtection="1">
      <alignment horizontal="right"/>
    </xf>
    <xf numFmtId="171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71" fontId="58" fillId="0" borderId="10" xfId="3" applyNumberFormat="1" applyFont="1" applyFill="1" applyBorder="1" applyAlignment="1" applyProtection="1">
      <alignment horizontal="right"/>
    </xf>
    <xf numFmtId="171" fontId="58" fillId="0" borderId="7" xfId="3" applyNumberFormat="1" applyFont="1" applyFill="1" applyBorder="1" applyAlignment="1" applyProtection="1">
      <alignment horizontal="right"/>
    </xf>
    <xf numFmtId="171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applyNumberFormat="1" applyFont="1" applyFill="1" applyAlignment="1"/>
    <xf numFmtId="180" fontId="58" fillId="2" borderId="0" xfId="0" applyNumberFormat="1" applyFont="1" applyFill="1" applyAlignment="1"/>
    <xf numFmtId="180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80" fontId="73" fillId="3" borderId="0" xfId="0" quotePrefix="1" applyNumberFormat="1" applyFont="1" applyFill="1" applyBorder="1" applyAlignment="1" applyProtection="1">
      <alignment wrapText="1"/>
    </xf>
    <xf numFmtId="180" fontId="73" fillId="2" borderId="0" xfId="0" quotePrefix="1" applyNumberFormat="1" applyFont="1" applyFill="1" applyBorder="1" applyAlignment="1" applyProtection="1">
      <alignment horizontal="right" wrapText="1"/>
    </xf>
    <xf numFmtId="180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71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8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171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71" fontId="10" fillId="2" borderId="0" xfId="0" quotePrefix="1" applyNumberFormat="1" applyFont="1" applyFill="1" applyBorder="1" applyAlignment="1" applyProtection="1">
      <protection locked="0"/>
    </xf>
    <xf numFmtId="171" fontId="11" fillId="2" borderId="7" xfId="0" quotePrefix="1" applyNumberFormat="1" applyFont="1" applyFill="1" applyBorder="1" applyAlignment="1" applyProtection="1">
      <protection locked="0"/>
    </xf>
    <xf numFmtId="171" fontId="10" fillId="2" borderId="0" xfId="0" applyNumberFormat="1" applyFont="1" applyFill="1" applyProtection="1">
      <protection locked="0"/>
    </xf>
    <xf numFmtId="171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10" fontId="58" fillId="3" borderId="7" xfId="33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58" fillId="2" borderId="0" xfId="0" quotePrefix="1" applyFont="1" applyFill="1" applyBorder="1" applyAlignment="1" applyProtection="1">
      <alignment horizontal="right" wrapText="1"/>
    </xf>
    <xf numFmtId="0" fontId="73" fillId="2" borderId="0" xfId="0" applyFont="1" applyFill="1" applyBorder="1" applyAlignment="1">
      <alignment horizontal="center" vertical="top" wrapText="1"/>
    </xf>
    <xf numFmtId="0" fontId="73" fillId="2" borderId="0" xfId="0" quotePrefix="1" applyFont="1" applyFill="1" applyBorder="1" applyAlignment="1" applyProtection="1">
      <alignment horizontal="left" wrapText="1"/>
    </xf>
    <xf numFmtId="0" fontId="60" fillId="2" borderId="4" xfId="0" quotePrefix="1" applyFont="1" applyFill="1" applyBorder="1" applyAlignment="1" applyProtection="1">
      <alignment horizontal="left" vertical="top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  <xf numFmtId="49" fontId="19" fillId="3" borderId="4" xfId="36" applyNumberFormat="1" applyFont="1" applyFill="1" applyBorder="1" applyAlignment="1" applyProtection="1">
      <alignment horizontal="right" vertical="top" wrapText="1"/>
      <protection locked="0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SCICOLO/2018/Dicembre/Comunicato%20stampa/CONSOLIDATO/Italiano/Cont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_RICL"/>
      <sheetName val="CE RICL TRIM"/>
      <sheetName val="CE RICL CON PROFORMA"/>
      <sheetName val="CE RICL TRIM CON PROFORMA"/>
      <sheetName val="ATTIVO IFRS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4" t="s">
        <v>497</v>
      </c>
    </row>
    <row r="9" spans="1:1" ht="213.75">
      <c r="A9" s="445" t="s">
        <v>498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490"/>
      <c r="B1" s="491"/>
      <c r="C1" s="491"/>
      <c r="D1" s="491"/>
      <c r="E1" s="491"/>
      <c r="F1" s="491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492" t="s">
        <v>392</v>
      </c>
      <c r="B5" s="492"/>
      <c r="C5" s="492"/>
      <c r="D5" s="492"/>
      <c r="E5" s="492"/>
      <c r="F5" s="273"/>
      <c r="H5" s="274"/>
      <c r="I5" s="274"/>
    </row>
    <row r="6" spans="1:9" s="278" customFormat="1" ht="27" customHeight="1" thickBot="1">
      <c r="A6" s="493" t="s">
        <v>390</v>
      </c>
      <c r="B6" s="493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494" t="s">
        <v>392</v>
      </c>
      <c r="B31" s="494"/>
      <c r="C31" s="494"/>
      <c r="D31" s="494"/>
      <c r="E31" s="494"/>
      <c r="F31" s="295"/>
    </row>
    <row r="32" spans="1:8" ht="24" customHeight="1" thickBot="1">
      <c r="A32" s="493" t="s">
        <v>34</v>
      </c>
      <c r="B32" s="493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zoomScaleNormal="100" workbookViewId="0">
      <selection activeCell="I46" sqref="I46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496" t="s">
        <v>1</v>
      </c>
      <c r="B4" s="496"/>
      <c r="C4" s="496"/>
      <c r="D4" s="496"/>
      <c r="E4" s="496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498" t="s">
        <v>112</v>
      </c>
      <c r="C8" s="498"/>
      <c r="D8" s="498"/>
      <c r="E8" s="498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499" t="s">
        <v>159</v>
      </c>
      <c r="C14" s="500"/>
      <c r="D14" s="500"/>
      <c r="E14" s="500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499" t="s">
        <v>30</v>
      </c>
      <c r="C23" s="501"/>
      <c r="D23" s="501"/>
      <c r="E23" s="501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496" t="s">
        <v>34</v>
      </c>
      <c r="B29" s="496"/>
      <c r="C29" s="496"/>
      <c r="D29" s="496"/>
      <c r="E29" s="496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497"/>
      <c r="B30" s="497"/>
      <c r="C30" s="497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495" t="s">
        <v>301</v>
      </c>
      <c r="B57" s="495"/>
      <c r="C57" s="495"/>
      <c r="D57" s="495"/>
      <c r="E57" s="495"/>
      <c r="F57" s="495"/>
      <c r="G57" s="495"/>
      <c r="H57" s="495"/>
      <c r="I57" s="495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topLeftCell="Z1" workbookViewId="0">
      <pane ySplit="4" topLeftCell="A5" activePane="bottomLeft" state="frozen"/>
      <selection activeCell="B11" sqref="B11"/>
      <selection pane="bottomLeft" activeCell="AL4" sqref="AL4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496" t="s">
        <v>64</v>
      </c>
      <c r="B4" s="496"/>
      <c r="C4" s="496"/>
      <c r="D4" s="496"/>
      <c r="E4" s="496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503" t="s">
        <v>114</v>
      </c>
      <c r="C20" s="503"/>
      <c r="D20" s="503"/>
      <c r="E20" s="503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504" t="s">
        <v>100</v>
      </c>
      <c r="C40" s="504"/>
      <c r="D40" s="504"/>
      <c r="E40" s="504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504" t="s">
        <v>104</v>
      </c>
      <c r="C42" s="504"/>
      <c r="D42" s="504"/>
      <c r="E42" s="504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503" t="s">
        <v>106</v>
      </c>
      <c r="C43" s="503"/>
      <c r="D43" s="503"/>
      <c r="E43" s="503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502" t="s">
        <v>111</v>
      </c>
      <c r="C46" s="502"/>
      <c r="D46" s="502"/>
      <c r="E46" s="502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25" activePane="bottomRight" state="frozen"/>
      <selection activeCell="B11" sqref="B11"/>
      <selection pane="topRight" activeCell="B11" sqref="B11"/>
      <selection pane="bottomLeft" activeCell="B11" sqref="B11"/>
      <selection pane="bottomRight" activeCell="E32" sqref="E32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05"/>
      <c r="BW3" s="505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07" t="s">
        <v>64</v>
      </c>
      <c r="B5" s="507"/>
      <c r="C5" s="507"/>
      <c r="D5" s="507"/>
      <c r="E5" s="507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08" t="s">
        <v>88</v>
      </c>
      <c r="C33" s="508"/>
      <c r="D33" s="508"/>
      <c r="E33" s="508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504" t="s">
        <v>132</v>
      </c>
      <c r="C41" s="504"/>
      <c r="D41" s="504"/>
      <c r="E41" s="504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504" t="s">
        <v>134</v>
      </c>
      <c r="C43" s="504"/>
      <c r="D43" s="504"/>
      <c r="E43" s="504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06" t="s">
        <v>137</v>
      </c>
      <c r="C47" s="506"/>
      <c r="D47" s="506"/>
      <c r="E47" s="506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B11" sqref="B11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09" t="s">
        <v>187</v>
      </c>
      <c r="B4" s="509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50"/>
  <sheetViews>
    <sheetView topLeftCell="A19" zoomScaleNormal="100" workbookViewId="0">
      <selection activeCell="B33" sqref="B33:B50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15" width="14.140625" style="320" customWidth="1"/>
    <col min="16" max="17" width="10.85546875" style="320" customWidth="1"/>
    <col min="18" max="18" width="11.7109375" style="320" customWidth="1"/>
    <col min="19" max="19" width="11.5703125" style="320" customWidth="1"/>
    <col min="20" max="16384" width="25.140625" style="320"/>
  </cols>
  <sheetData>
    <row r="7" spans="1:19" ht="18.75">
      <c r="A7" s="327" t="s">
        <v>473</v>
      </c>
    </row>
    <row r="9" spans="1:19" ht="13.5" thickBot="1"/>
    <row r="10" spans="1:19" ht="34.5" thickBot="1">
      <c r="A10" s="329" t="s">
        <v>390</v>
      </c>
      <c r="B10" s="330" t="s">
        <v>528</v>
      </c>
      <c r="C10" s="322" t="s">
        <v>513</v>
      </c>
      <c r="D10" s="321" t="s">
        <v>529</v>
      </c>
      <c r="E10" s="322" t="s">
        <v>463</v>
      </c>
      <c r="G10" s="330" t="s">
        <v>520</v>
      </c>
      <c r="H10" s="330" t="s">
        <v>517</v>
      </c>
      <c r="I10" s="330" t="s">
        <v>515</v>
      </c>
      <c r="J10" s="330" t="s">
        <v>513</v>
      </c>
      <c r="K10" s="330" t="s">
        <v>505</v>
      </c>
      <c r="L10" s="330" t="s">
        <v>502</v>
      </c>
      <c r="M10" s="330" t="s">
        <v>499</v>
      </c>
      <c r="N10" s="322" t="s">
        <v>494</v>
      </c>
      <c r="O10" s="322" t="s">
        <v>480</v>
      </c>
      <c r="P10" s="322">
        <v>43281</v>
      </c>
      <c r="Q10" s="322">
        <v>43190</v>
      </c>
      <c r="R10" s="322" t="s">
        <v>312</v>
      </c>
      <c r="S10" s="322" t="s">
        <v>306</v>
      </c>
    </row>
    <row r="11" spans="1:19">
      <c r="A11" s="331" t="s">
        <v>355</v>
      </c>
      <c r="B11" s="314">
        <v>482192</v>
      </c>
      <c r="C11" s="315">
        <v>566930</v>
      </c>
      <c r="D11" s="315">
        <f>+B11-C11</f>
        <v>-84738</v>
      </c>
      <c r="E11" s="472">
        <f>+D11/C11</f>
        <v>-0.14946818831249009</v>
      </c>
      <c r="G11" s="314">
        <v>464244</v>
      </c>
      <c r="H11" s="314">
        <v>460927</v>
      </c>
      <c r="I11" s="314">
        <v>402042</v>
      </c>
      <c r="J11" s="314">
        <v>566930</v>
      </c>
      <c r="K11" s="314">
        <v>493538</v>
      </c>
      <c r="L11" s="314">
        <v>395525</v>
      </c>
      <c r="M11" s="314">
        <v>363073</v>
      </c>
      <c r="N11" s="315">
        <v>459782</v>
      </c>
      <c r="O11" s="315">
        <v>392189</v>
      </c>
      <c r="P11" s="315">
        <v>353774</v>
      </c>
      <c r="Q11" s="315">
        <v>337394</v>
      </c>
      <c r="R11" s="315">
        <v>420299</v>
      </c>
      <c r="S11" s="315">
        <v>420299</v>
      </c>
    </row>
    <row r="12" spans="1:19">
      <c r="A12" s="331" t="s">
        <v>416</v>
      </c>
      <c r="B12" s="314">
        <v>24661915</v>
      </c>
      <c r="C12" s="315">
        <v>18956906</v>
      </c>
      <c r="D12" s="315">
        <f t="shared" ref="D12:D30" si="0">+B12-C12</f>
        <v>5705009</v>
      </c>
      <c r="E12" s="472">
        <f t="shared" ref="E12:E30" si="1">+D12/C12</f>
        <v>0.30094620926009763</v>
      </c>
      <c r="G12" s="314">
        <v>23212173</v>
      </c>
      <c r="H12" s="314">
        <v>22254677</v>
      </c>
      <c r="I12" s="314">
        <v>19878531</v>
      </c>
      <c r="J12" s="314">
        <v>18956906</v>
      </c>
      <c r="K12" s="314">
        <v>18777522</v>
      </c>
      <c r="L12" s="314">
        <v>17159152</v>
      </c>
      <c r="M12" s="314">
        <v>17370954</v>
      </c>
      <c r="N12" s="315">
        <v>17152084</v>
      </c>
      <c r="O12" s="315">
        <v>16642362</v>
      </c>
      <c r="P12" s="315">
        <f>SUM(P13:P17)</f>
        <v>16328319</v>
      </c>
      <c r="Q12" s="315">
        <f>SUM(Q13:Q17)</f>
        <v>15145138</v>
      </c>
      <c r="R12" s="315">
        <v>15799267</v>
      </c>
      <c r="S12" s="315">
        <v>15661977</v>
      </c>
    </row>
    <row r="13" spans="1:19">
      <c r="A13" s="332" t="s">
        <v>417</v>
      </c>
      <c r="B13" s="316">
        <v>279009</v>
      </c>
      <c r="C13" s="317">
        <v>270374</v>
      </c>
      <c r="D13" s="317">
        <f t="shared" si="0"/>
        <v>8635</v>
      </c>
      <c r="E13" s="463">
        <f t="shared" si="1"/>
        <v>3.1937242486333742E-2</v>
      </c>
      <c r="G13" s="316">
        <v>257216</v>
      </c>
      <c r="H13" s="316">
        <v>236699</v>
      </c>
      <c r="I13" s="316">
        <v>244181</v>
      </c>
      <c r="J13" s="316">
        <v>270374</v>
      </c>
      <c r="K13" s="316">
        <v>328291</v>
      </c>
      <c r="L13" s="316">
        <v>270204</v>
      </c>
      <c r="M13" s="316">
        <v>248886</v>
      </c>
      <c r="N13" s="317">
        <v>247219</v>
      </c>
      <c r="O13" s="317">
        <v>287687</v>
      </c>
      <c r="P13" s="317">
        <v>350388</v>
      </c>
      <c r="Q13" s="317">
        <v>411047</v>
      </c>
      <c r="R13" s="317">
        <v>414294</v>
      </c>
      <c r="S13" s="317">
        <v>414294</v>
      </c>
    </row>
    <row r="14" spans="1:19">
      <c r="A14" s="332" t="s">
        <v>418</v>
      </c>
      <c r="B14" s="316">
        <v>127368</v>
      </c>
      <c r="C14" s="317">
        <v>130955</v>
      </c>
      <c r="D14" s="317">
        <f t="shared" si="0"/>
        <v>-3587</v>
      </c>
      <c r="E14" s="463">
        <f t="shared" si="1"/>
        <v>-2.7391088541865526E-2</v>
      </c>
      <c r="G14" s="316">
        <v>126045</v>
      </c>
      <c r="H14" s="316">
        <v>128690</v>
      </c>
      <c r="I14" s="316">
        <v>127032</v>
      </c>
      <c r="J14" s="316">
        <v>130955</v>
      </c>
      <c r="K14" s="316">
        <v>131594</v>
      </c>
      <c r="L14" s="316">
        <v>219702</v>
      </c>
      <c r="M14" s="316">
        <v>217361</v>
      </c>
      <c r="N14" s="317">
        <v>218662</v>
      </c>
      <c r="O14" s="317">
        <v>216810</v>
      </c>
      <c r="P14" s="317">
        <v>221625</v>
      </c>
      <c r="Q14" s="317">
        <v>224689</v>
      </c>
      <c r="R14" s="317">
        <v>223192</v>
      </c>
      <c r="S14" s="317">
        <v>223192</v>
      </c>
    </row>
    <row r="15" spans="1:19">
      <c r="A15" s="332" t="s">
        <v>487</v>
      </c>
      <c r="B15" s="316">
        <v>765917</v>
      </c>
      <c r="C15" s="317">
        <v>692995</v>
      </c>
      <c r="D15" s="317">
        <f t="shared" si="0"/>
        <v>72922</v>
      </c>
      <c r="E15" s="463">
        <f t="shared" si="1"/>
        <v>0.10522731044235528</v>
      </c>
      <c r="G15" s="316">
        <v>703080</v>
      </c>
      <c r="H15" s="316">
        <v>707983</v>
      </c>
      <c r="I15" s="316">
        <v>672547</v>
      </c>
      <c r="J15" s="316">
        <v>692995</v>
      </c>
      <c r="K15" s="316">
        <v>662663</v>
      </c>
      <c r="L15" s="316">
        <v>557815</v>
      </c>
      <c r="M15" s="316">
        <v>579749</v>
      </c>
      <c r="N15" s="317">
        <v>662744</v>
      </c>
      <c r="O15" s="317">
        <v>909156</v>
      </c>
      <c r="P15" s="317">
        <v>849430</v>
      </c>
      <c r="Q15" s="317">
        <v>610305</v>
      </c>
      <c r="R15" s="317">
        <v>655596</v>
      </c>
      <c r="S15" s="317">
        <v>689115</v>
      </c>
    </row>
    <row r="16" spans="1:19">
      <c r="A16" s="332" t="s">
        <v>419</v>
      </c>
      <c r="B16" s="316">
        <v>6269818</v>
      </c>
      <c r="C16" s="317">
        <v>6556202</v>
      </c>
      <c r="D16" s="317">
        <f t="shared" si="0"/>
        <v>-286384</v>
      </c>
      <c r="E16" s="463">
        <f t="shared" si="1"/>
        <v>-4.3681387486230593E-2</v>
      </c>
      <c r="G16" s="316">
        <v>6322985</v>
      </c>
      <c r="H16" s="316">
        <v>6451484</v>
      </c>
      <c r="I16" s="316">
        <v>6509863</v>
      </c>
      <c r="J16" s="316">
        <v>6556202</v>
      </c>
      <c r="K16" s="316">
        <v>6911141</v>
      </c>
      <c r="L16" s="316">
        <v>7808130</v>
      </c>
      <c r="M16" s="316">
        <v>8253832</v>
      </c>
      <c r="N16" s="317">
        <v>8560568</v>
      </c>
      <c r="O16" s="317">
        <v>9022848</v>
      </c>
      <c r="P16" s="317">
        <f>-3370+9295682</f>
        <v>9292312</v>
      </c>
      <c r="Q16" s="317">
        <f>9864136-3347</f>
        <v>9860789</v>
      </c>
      <c r="R16" s="317">
        <v>13547372</v>
      </c>
      <c r="S16" s="317">
        <v>13395435</v>
      </c>
    </row>
    <row r="17" spans="1:19">
      <c r="A17" s="332" t="s">
        <v>420</v>
      </c>
      <c r="B17" s="316">
        <v>17219803</v>
      </c>
      <c r="C17" s="317">
        <v>11306380</v>
      </c>
      <c r="D17" s="317">
        <f t="shared" si="0"/>
        <v>5913423</v>
      </c>
      <c r="E17" s="463">
        <f t="shared" si="1"/>
        <v>0.52301647388465622</v>
      </c>
      <c r="G17" s="316">
        <v>15802847</v>
      </c>
      <c r="H17" s="316">
        <v>14729821</v>
      </c>
      <c r="I17" s="316">
        <v>12324908</v>
      </c>
      <c r="J17" s="316">
        <v>11306380</v>
      </c>
      <c r="K17" s="316">
        <v>10743833</v>
      </c>
      <c r="L17" s="316">
        <v>8303301</v>
      </c>
      <c r="M17" s="316">
        <v>8071126</v>
      </c>
      <c r="N17" s="317">
        <v>7462891</v>
      </c>
      <c r="O17" s="317">
        <v>6205861</v>
      </c>
      <c r="P17" s="317">
        <v>5614564</v>
      </c>
      <c r="Q17" s="317">
        <v>4038308</v>
      </c>
      <c r="R17" s="317">
        <v>958813</v>
      </c>
      <c r="S17" s="317">
        <v>939941</v>
      </c>
    </row>
    <row r="18" spans="1:19">
      <c r="A18" s="332" t="s">
        <v>421</v>
      </c>
      <c r="B18" s="316">
        <v>4496133</v>
      </c>
      <c r="C18" s="317">
        <v>2744570</v>
      </c>
      <c r="D18" s="317">
        <f t="shared" si="0"/>
        <v>1751563</v>
      </c>
      <c r="E18" s="463">
        <f t="shared" si="1"/>
        <v>0.63819213938795516</v>
      </c>
      <c r="G18" s="316">
        <v>4236290</v>
      </c>
      <c r="H18" s="316">
        <v>3978372</v>
      </c>
      <c r="I18" s="316">
        <v>3237826</v>
      </c>
      <c r="J18" s="316">
        <v>2744570</v>
      </c>
      <c r="K18" s="316">
        <v>2641906</v>
      </c>
      <c r="L18" s="316">
        <v>2384640</v>
      </c>
      <c r="M18" s="316">
        <v>2113307</v>
      </c>
      <c r="N18" s="317">
        <v>1766169</v>
      </c>
      <c r="O18" s="317">
        <v>1511155</v>
      </c>
      <c r="P18" s="317">
        <v>1075460</v>
      </c>
      <c r="Q18" s="317">
        <v>736722</v>
      </c>
      <c r="R18" s="317">
        <v>196713</v>
      </c>
      <c r="S18" s="317">
        <v>193334</v>
      </c>
    </row>
    <row r="19" spans="1:19">
      <c r="A19" s="332" t="s">
        <v>422</v>
      </c>
      <c r="B19" s="316">
        <v>12723670</v>
      </c>
      <c r="C19" s="317">
        <v>8561810</v>
      </c>
      <c r="D19" s="317">
        <f t="shared" si="0"/>
        <v>4161860</v>
      </c>
      <c r="E19" s="463">
        <f t="shared" si="1"/>
        <v>0.48609581385244477</v>
      </c>
      <c r="G19" s="316">
        <v>11566557</v>
      </c>
      <c r="H19" s="316">
        <v>10751449</v>
      </c>
      <c r="I19" s="316">
        <v>9087082</v>
      </c>
      <c r="J19" s="316">
        <v>8561810</v>
      </c>
      <c r="K19" s="316">
        <v>8101927</v>
      </c>
      <c r="L19" s="316">
        <v>5918661</v>
      </c>
      <c r="M19" s="316">
        <v>5957819</v>
      </c>
      <c r="N19" s="317">
        <v>5696722</v>
      </c>
      <c r="O19" s="317">
        <v>4694706</v>
      </c>
      <c r="P19" s="317">
        <v>4539104</v>
      </c>
      <c r="Q19" s="317">
        <v>3301586</v>
      </c>
      <c r="R19" s="317">
        <v>762100</v>
      </c>
      <c r="S19" s="317">
        <v>746607</v>
      </c>
    </row>
    <row r="20" spans="1:19">
      <c r="A20" s="331" t="s">
        <v>423</v>
      </c>
      <c r="B20" s="314">
        <v>62888784</v>
      </c>
      <c r="C20" s="315">
        <v>54353634</v>
      </c>
      <c r="D20" s="315">
        <f t="shared" si="0"/>
        <v>8535150</v>
      </c>
      <c r="E20" s="472">
        <f t="shared" si="1"/>
        <v>0.15702997889708717</v>
      </c>
      <c r="G20" s="314">
        <v>60025257</v>
      </c>
      <c r="H20" s="314">
        <v>58010131</v>
      </c>
      <c r="I20" s="314">
        <v>54953846</v>
      </c>
      <c r="J20" s="314">
        <v>54353634</v>
      </c>
      <c r="K20" s="314">
        <v>56244776</v>
      </c>
      <c r="L20" s="314">
        <v>49158263</v>
      </c>
      <c r="M20" s="314">
        <v>48684687</v>
      </c>
      <c r="N20" s="315">
        <v>48594875</v>
      </c>
      <c r="O20" s="315">
        <v>49660565</v>
      </c>
      <c r="P20" s="315">
        <f>+P21+P22+P23</f>
        <v>48951969</v>
      </c>
      <c r="Q20" s="315">
        <f>+Q21+Q22+Q23</f>
        <v>48902545</v>
      </c>
      <c r="R20" s="315">
        <f>+R21+R22+R23</f>
        <v>49472225</v>
      </c>
      <c r="S20" s="315">
        <f>+S21+S22+S23</f>
        <v>50624967</v>
      </c>
    </row>
    <row r="21" spans="1:19">
      <c r="A21" s="332" t="s">
        <v>488</v>
      </c>
      <c r="B21" s="316">
        <v>9856598</v>
      </c>
      <c r="C21" s="317">
        <v>2321809</v>
      </c>
      <c r="D21" s="317">
        <f t="shared" si="0"/>
        <v>7534789</v>
      </c>
      <c r="E21" s="463">
        <f t="shared" si="1"/>
        <v>3.2452234443057115</v>
      </c>
      <c r="G21" s="316">
        <v>7110099</v>
      </c>
      <c r="H21" s="316">
        <v>5100751</v>
      </c>
      <c r="I21" s="316">
        <v>3893926</v>
      </c>
      <c r="J21" s="316">
        <v>2321809</v>
      </c>
      <c r="K21" s="316">
        <v>3722040</v>
      </c>
      <c r="L21" s="316">
        <v>2616439</v>
      </c>
      <c r="M21" s="316">
        <v>2173016</v>
      </c>
      <c r="N21" s="317">
        <v>1540509</v>
      </c>
      <c r="O21" s="317">
        <v>4009534</v>
      </c>
      <c r="P21" s="317">
        <v>3146234</v>
      </c>
      <c r="Q21" s="317">
        <v>3495614</v>
      </c>
      <c r="R21" s="317">
        <v>3000199</v>
      </c>
      <c r="S21" s="317">
        <v>3012515</v>
      </c>
    </row>
    <row r="22" spans="1:19">
      <c r="A22" s="332" t="s">
        <v>489</v>
      </c>
      <c r="B22" s="316">
        <v>53005879</v>
      </c>
      <c r="C22" s="317">
        <v>52006038</v>
      </c>
      <c r="D22" s="317">
        <f t="shared" si="0"/>
        <v>999841</v>
      </c>
      <c r="E22" s="463">
        <f t="shared" si="1"/>
        <v>1.922547916455393E-2</v>
      </c>
      <c r="G22" s="316">
        <v>52889342</v>
      </c>
      <c r="H22" s="316">
        <v>52883574</v>
      </c>
      <c r="I22" s="316">
        <v>51034124</v>
      </c>
      <c r="J22" s="316">
        <v>52006038</v>
      </c>
      <c r="K22" s="316">
        <v>52496061</v>
      </c>
      <c r="L22" s="316">
        <v>46541824</v>
      </c>
      <c r="M22" s="316">
        <v>46511671</v>
      </c>
      <c r="N22" s="317">
        <v>47050942</v>
      </c>
      <c r="O22" s="317">
        <v>45647637</v>
      </c>
      <c r="P22" s="317">
        <v>45802365</v>
      </c>
      <c r="Q22" s="317">
        <v>45403584</v>
      </c>
      <c r="R22" s="317">
        <v>46468704</v>
      </c>
      <c r="S22" s="317">
        <v>47609130</v>
      </c>
    </row>
    <row r="23" spans="1:19">
      <c r="A23" s="332" t="s">
        <v>479</v>
      </c>
      <c r="B23" s="316">
        <v>26307</v>
      </c>
      <c r="C23" s="317">
        <v>25787</v>
      </c>
      <c r="D23" s="317">
        <f t="shared" si="0"/>
        <v>520</v>
      </c>
      <c r="E23" s="463">
        <f t="shared" si="1"/>
        <v>2.0165199519137551E-2</v>
      </c>
      <c r="G23" s="316">
        <v>25816</v>
      </c>
      <c r="H23" s="316">
        <v>25806</v>
      </c>
      <c r="I23" s="316">
        <v>25796</v>
      </c>
      <c r="J23" s="316">
        <v>25787</v>
      </c>
      <c r="K23" s="316">
        <v>26675</v>
      </c>
      <c r="L23" s="316">
        <v>0</v>
      </c>
      <c r="M23" s="316">
        <v>0</v>
      </c>
      <c r="N23" s="317">
        <v>3424</v>
      </c>
      <c r="O23" s="317">
        <v>3394</v>
      </c>
      <c r="P23" s="317">
        <v>3370</v>
      </c>
      <c r="Q23" s="317">
        <v>3347</v>
      </c>
      <c r="R23" s="317">
        <v>3322</v>
      </c>
      <c r="S23" s="317">
        <v>3322</v>
      </c>
    </row>
    <row r="24" spans="1:19">
      <c r="A24" s="333" t="s">
        <v>18</v>
      </c>
      <c r="B24" s="314">
        <v>57776</v>
      </c>
      <c r="C24" s="315">
        <v>82185</v>
      </c>
      <c r="D24" s="315">
        <f t="shared" si="0"/>
        <v>-24409</v>
      </c>
      <c r="E24" s="472">
        <f t="shared" si="1"/>
        <v>-0.29700066922187746</v>
      </c>
      <c r="G24" s="314">
        <v>49631</v>
      </c>
      <c r="H24" s="314">
        <v>49653</v>
      </c>
      <c r="I24" s="314">
        <v>53100</v>
      </c>
      <c r="J24" s="314">
        <v>82185</v>
      </c>
      <c r="K24" s="314">
        <v>65401</v>
      </c>
      <c r="L24" s="314">
        <v>53567</v>
      </c>
      <c r="M24" s="314">
        <v>33816</v>
      </c>
      <c r="N24" s="315">
        <v>35564</v>
      </c>
      <c r="O24" s="315">
        <v>57469</v>
      </c>
      <c r="P24" s="315">
        <v>50066</v>
      </c>
      <c r="Q24" s="315">
        <v>51075</v>
      </c>
      <c r="R24" s="315">
        <v>54061</v>
      </c>
      <c r="S24" s="315">
        <v>54061</v>
      </c>
    </row>
    <row r="25" spans="1:19">
      <c r="A25" s="333" t="s">
        <v>365</v>
      </c>
      <c r="B25" s="314">
        <v>225558</v>
      </c>
      <c r="C25" s="315">
        <v>225869</v>
      </c>
      <c r="D25" s="315">
        <f t="shared" si="0"/>
        <v>-311</v>
      </c>
      <c r="E25" s="472">
        <f t="shared" si="1"/>
        <v>-1.3769043117913481E-3</v>
      </c>
      <c r="G25" s="314">
        <v>220254</v>
      </c>
      <c r="H25" s="314">
        <v>218480</v>
      </c>
      <c r="I25" s="314">
        <v>225358</v>
      </c>
      <c r="J25" s="314">
        <v>225869</v>
      </c>
      <c r="K25" s="314">
        <v>251613</v>
      </c>
      <c r="L25" s="314">
        <v>453046</v>
      </c>
      <c r="M25" s="314">
        <v>450000</v>
      </c>
      <c r="N25" s="315">
        <v>446049</v>
      </c>
      <c r="O25" s="315">
        <v>444844</v>
      </c>
      <c r="P25" s="315">
        <v>448990</v>
      </c>
      <c r="Q25" s="315">
        <v>456075</v>
      </c>
      <c r="R25" s="315">
        <v>454367</v>
      </c>
      <c r="S25" s="315">
        <v>454367</v>
      </c>
    </row>
    <row r="26" spans="1:19">
      <c r="A26" s="333" t="s">
        <v>22</v>
      </c>
      <c r="B26" s="314">
        <v>1352690</v>
      </c>
      <c r="C26" s="315">
        <v>1369724</v>
      </c>
      <c r="D26" s="315">
        <f t="shared" si="0"/>
        <v>-17034</v>
      </c>
      <c r="E26" s="472">
        <f t="shared" si="1"/>
        <v>-1.243608201360274E-2</v>
      </c>
      <c r="G26" s="314">
        <v>1345489</v>
      </c>
      <c r="H26" s="314">
        <v>1347121</v>
      </c>
      <c r="I26" s="314">
        <v>1367636</v>
      </c>
      <c r="J26" s="314">
        <v>1369724</v>
      </c>
      <c r="K26" s="314">
        <v>1356757</v>
      </c>
      <c r="L26" s="314">
        <v>1261800</v>
      </c>
      <c r="M26" s="314">
        <v>1270023</v>
      </c>
      <c r="N26" s="315">
        <v>1063273</v>
      </c>
      <c r="O26" s="315">
        <v>1051767</v>
      </c>
      <c r="P26" s="315">
        <v>1056260</v>
      </c>
      <c r="Q26" s="315">
        <v>1057326</v>
      </c>
      <c r="R26" s="315">
        <v>1063483</v>
      </c>
      <c r="S26" s="315">
        <v>1063483</v>
      </c>
    </row>
    <row r="27" spans="1:19">
      <c r="A27" s="331" t="s">
        <v>24</v>
      </c>
      <c r="B27" s="314">
        <v>702723</v>
      </c>
      <c r="C27" s="315">
        <v>669847</v>
      </c>
      <c r="D27" s="315">
        <f t="shared" si="0"/>
        <v>32876</v>
      </c>
      <c r="E27" s="472">
        <f t="shared" si="1"/>
        <v>4.9079864506372348E-2</v>
      </c>
      <c r="G27" s="314">
        <v>660733</v>
      </c>
      <c r="H27" s="314">
        <v>657953</v>
      </c>
      <c r="I27" s="314">
        <v>660791</v>
      </c>
      <c r="J27" s="314">
        <v>669847</v>
      </c>
      <c r="K27" s="314">
        <v>612235</v>
      </c>
      <c r="L27" s="314">
        <v>431922</v>
      </c>
      <c r="M27" s="314">
        <v>438265</v>
      </c>
      <c r="N27" s="315">
        <v>445689</v>
      </c>
      <c r="O27" s="315">
        <v>495059</v>
      </c>
      <c r="P27" s="315">
        <v>497340</v>
      </c>
      <c r="Q27" s="315">
        <v>499403</v>
      </c>
      <c r="R27" s="315">
        <v>506627</v>
      </c>
      <c r="S27" s="315">
        <v>506627</v>
      </c>
    </row>
    <row r="28" spans="1:19">
      <c r="A28" s="333" t="s">
        <v>424</v>
      </c>
      <c r="B28" s="314">
        <v>434758</v>
      </c>
      <c r="C28" s="315">
        <v>434758</v>
      </c>
      <c r="D28" s="315">
        <f t="shared" si="0"/>
        <v>0</v>
      </c>
      <c r="E28" s="472">
        <f t="shared" si="1"/>
        <v>0</v>
      </c>
      <c r="G28" s="314">
        <v>434758</v>
      </c>
      <c r="H28" s="314">
        <v>434758</v>
      </c>
      <c r="I28" s="314">
        <v>434758</v>
      </c>
      <c r="J28" s="314">
        <v>434758</v>
      </c>
      <c r="K28" s="314">
        <v>434758</v>
      </c>
      <c r="L28" s="314">
        <v>264740</v>
      </c>
      <c r="M28" s="314">
        <v>264740</v>
      </c>
      <c r="N28" s="315">
        <v>264740</v>
      </c>
      <c r="O28" s="315">
        <v>327084</v>
      </c>
      <c r="P28" s="315">
        <v>327084</v>
      </c>
      <c r="Q28" s="315">
        <v>327084</v>
      </c>
      <c r="R28" s="315">
        <v>327084</v>
      </c>
      <c r="S28" s="315">
        <v>327084</v>
      </c>
    </row>
    <row r="29" spans="1:19">
      <c r="A29" s="333" t="s">
        <v>425</v>
      </c>
      <c r="B29" s="314">
        <v>2679200</v>
      </c>
      <c r="C29" s="315">
        <v>2808403</v>
      </c>
      <c r="D29" s="315">
        <f t="shared" si="0"/>
        <v>-129203</v>
      </c>
      <c r="E29" s="472">
        <f t="shared" si="1"/>
        <v>-4.600586169435085E-2</v>
      </c>
      <c r="G29" s="314">
        <v>2640208</v>
      </c>
      <c r="H29" s="314">
        <v>2936605</v>
      </c>
      <c r="I29" s="314">
        <v>2558012</v>
      </c>
      <c r="J29" s="314">
        <v>2808403</v>
      </c>
      <c r="K29" s="314">
        <v>2893584</v>
      </c>
      <c r="L29" s="314">
        <v>2669393</v>
      </c>
      <c r="M29" s="314">
        <v>2486591</v>
      </c>
      <c r="N29" s="315">
        <v>2437451</v>
      </c>
      <c r="O29" s="315">
        <v>2477622</v>
      </c>
      <c r="P29" s="315">
        <v>2610017</v>
      </c>
      <c r="Q29" s="315">
        <v>2489238</v>
      </c>
      <c r="R29" s="315">
        <v>2550510</v>
      </c>
      <c r="S29" s="315">
        <v>2553026</v>
      </c>
    </row>
    <row r="30" spans="1:19">
      <c r="A30" s="334" t="s">
        <v>426</v>
      </c>
      <c r="B30" s="318">
        <v>93050838</v>
      </c>
      <c r="C30" s="319">
        <v>79033498</v>
      </c>
      <c r="D30" s="319">
        <f t="shared" si="0"/>
        <v>14017340</v>
      </c>
      <c r="E30" s="473">
        <f t="shared" si="1"/>
        <v>0.17735947863524906</v>
      </c>
      <c r="G30" s="318">
        <v>88617989</v>
      </c>
      <c r="H30" s="318">
        <v>85935547</v>
      </c>
      <c r="I30" s="318">
        <v>80099316</v>
      </c>
      <c r="J30" s="318">
        <v>79033498</v>
      </c>
      <c r="K30" s="318">
        <v>80695426</v>
      </c>
      <c r="L30" s="318">
        <v>71582668</v>
      </c>
      <c r="M30" s="318">
        <v>71097409</v>
      </c>
      <c r="N30" s="319">
        <v>70634767</v>
      </c>
      <c r="O30" s="319">
        <v>71221877</v>
      </c>
      <c r="P30" s="319">
        <f>SUM(P11:P29)-P12-P20-P28-P17</f>
        <v>70296735</v>
      </c>
      <c r="Q30" s="319">
        <f t="shared" ref="Q30:S30" si="2">SUM(Q11:Q29)-Q12-Q20-Q28-Q17</f>
        <v>68938194</v>
      </c>
      <c r="R30" s="319">
        <f t="shared" si="2"/>
        <v>70320839</v>
      </c>
      <c r="S30" s="319">
        <f t="shared" si="2"/>
        <v>71338807</v>
      </c>
    </row>
    <row r="32" spans="1:19" ht="13.5" thickBot="1"/>
    <row r="33" spans="1:19" ht="34.5" thickBot="1">
      <c r="A33" s="335" t="s">
        <v>187</v>
      </c>
      <c r="B33" s="330" t="s">
        <v>528</v>
      </c>
      <c r="C33" s="322" t="s">
        <v>513</v>
      </c>
      <c r="D33" s="321" t="str">
        <f>+D10</f>
        <v>Variazioni 31.12.2020 - 31.12.2019</v>
      </c>
      <c r="E33" s="322" t="s">
        <v>463</v>
      </c>
      <c r="G33" s="330" t="s">
        <v>520</v>
      </c>
      <c r="H33" s="330" t="s">
        <v>517</v>
      </c>
      <c r="I33" s="330" t="s">
        <v>515</v>
      </c>
      <c r="J33" s="330" t="s">
        <v>513</v>
      </c>
      <c r="K33" s="330" t="s">
        <v>505</v>
      </c>
      <c r="L33" s="330" t="s">
        <v>502</v>
      </c>
      <c r="M33" s="330" t="s">
        <v>499</v>
      </c>
      <c r="N33" s="322" t="s">
        <v>494</v>
      </c>
      <c r="O33" s="322">
        <v>43373</v>
      </c>
      <c r="P33" s="322">
        <v>43281</v>
      </c>
      <c r="Q33" s="322">
        <v>43190</v>
      </c>
      <c r="R33" s="322" t="s">
        <v>312</v>
      </c>
      <c r="S33" s="322" t="s">
        <v>306</v>
      </c>
    </row>
    <row r="34" spans="1:19">
      <c r="A34" s="331" t="s">
        <v>35</v>
      </c>
      <c r="B34" s="314">
        <v>20180999</v>
      </c>
      <c r="C34" s="315">
        <v>12213133</v>
      </c>
      <c r="D34" s="315">
        <f t="shared" ref="D34:D50" si="3">+B34-C34</f>
        <v>7967866</v>
      </c>
      <c r="E34" s="472">
        <f t="shared" ref="E34:E50" si="4">+D34/C34</f>
        <v>0.65240147634517698</v>
      </c>
      <c r="G34" s="314">
        <v>19188980</v>
      </c>
      <c r="H34" s="314">
        <v>16600757</v>
      </c>
      <c r="I34" s="314">
        <v>14092713</v>
      </c>
      <c r="J34" s="314">
        <v>12213133</v>
      </c>
      <c r="K34" s="314">
        <v>12353388</v>
      </c>
      <c r="L34" s="314">
        <v>12504749</v>
      </c>
      <c r="M34" s="314">
        <v>13033898</v>
      </c>
      <c r="N34" s="417">
        <v>13126248</v>
      </c>
      <c r="O34" s="417">
        <v>12730558</v>
      </c>
      <c r="P34" s="417">
        <v>12622968</v>
      </c>
      <c r="Q34" s="417">
        <v>12626209</v>
      </c>
      <c r="R34" s="315">
        <v>12984226</v>
      </c>
      <c r="S34" s="315">
        <v>12984226</v>
      </c>
    </row>
    <row r="35" spans="1:19">
      <c r="A35" s="331" t="s">
        <v>427</v>
      </c>
      <c r="B35" s="441">
        <v>63140669</v>
      </c>
      <c r="C35" s="336">
        <v>58055608</v>
      </c>
      <c r="D35" s="315">
        <f t="shared" si="3"/>
        <v>5085061</v>
      </c>
      <c r="E35" s="472">
        <f t="shared" si="4"/>
        <v>8.7589488340213406E-2</v>
      </c>
      <c r="G35" s="441">
        <v>59780401</v>
      </c>
      <c r="H35" s="441">
        <v>59814831</v>
      </c>
      <c r="I35" s="441">
        <v>57136313</v>
      </c>
      <c r="J35" s="441">
        <v>58055608</v>
      </c>
      <c r="K35" s="441">
        <v>58166847</v>
      </c>
      <c r="L35" s="441">
        <v>51029054</v>
      </c>
      <c r="M35" s="441">
        <v>50621245</v>
      </c>
      <c r="N35" s="417">
        <v>49996419</v>
      </c>
      <c r="O35" s="417">
        <v>51184053</v>
      </c>
      <c r="P35" s="417">
        <v>49879284</v>
      </c>
      <c r="Q35" s="417">
        <v>48919211</v>
      </c>
      <c r="R35" s="421">
        <v>50246932</v>
      </c>
      <c r="S35" s="421">
        <v>50246417</v>
      </c>
    </row>
    <row r="36" spans="1:19">
      <c r="A36" s="332" t="s">
        <v>428</v>
      </c>
      <c r="B36" s="442">
        <v>58458479</v>
      </c>
      <c r="C36" s="337">
        <v>52220719</v>
      </c>
      <c r="D36" s="315">
        <f t="shared" si="3"/>
        <v>6237760</v>
      </c>
      <c r="E36" s="472">
        <f t="shared" si="4"/>
        <v>0.11944990646337136</v>
      </c>
      <c r="G36" s="442">
        <v>55145698</v>
      </c>
      <c r="H36" s="442">
        <v>54457590</v>
      </c>
      <c r="I36" s="442">
        <v>51700785</v>
      </c>
      <c r="J36" s="442">
        <v>52220719</v>
      </c>
      <c r="K36" s="442">
        <v>51769432</v>
      </c>
      <c r="L36" s="442">
        <v>45465848</v>
      </c>
      <c r="M36" s="442">
        <v>44796953</v>
      </c>
      <c r="N36" s="419">
        <v>44594863</v>
      </c>
      <c r="O36" s="419">
        <v>44387688</v>
      </c>
      <c r="P36" s="419">
        <v>43291051</v>
      </c>
      <c r="Q36" s="419">
        <v>41900213</v>
      </c>
      <c r="R36" s="337">
        <v>42694078</v>
      </c>
      <c r="S36" s="337">
        <v>42694078</v>
      </c>
    </row>
    <row r="37" spans="1:19">
      <c r="A37" s="332" t="s">
        <v>429</v>
      </c>
      <c r="B37" s="442">
        <v>4682190</v>
      </c>
      <c r="C37" s="337">
        <v>5834889</v>
      </c>
      <c r="D37" s="315">
        <f t="shared" si="3"/>
        <v>-1152699</v>
      </c>
      <c r="E37" s="472">
        <f t="shared" si="4"/>
        <v>-0.19755285833200939</v>
      </c>
      <c r="G37" s="442">
        <v>4634703</v>
      </c>
      <c r="H37" s="442">
        <v>5357241</v>
      </c>
      <c r="I37" s="442">
        <v>5435528</v>
      </c>
      <c r="J37" s="442">
        <v>5834889</v>
      </c>
      <c r="K37" s="442">
        <v>6397415</v>
      </c>
      <c r="L37" s="442">
        <v>5563206</v>
      </c>
      <c r="M37" s="442">
        <v>5824292</v>
      </c>
      <c r="N37" s="419">
        <v>5401556</v>
      </c>
      <c r="O37" s="419">
        <v>6796365</v>
      </c>
      <c r="P37" s="419">
        <v>6588233</v>
      </c>
      <c r="Q37" s="419">
        <v>7018998</v>
      </c>
      <c r="R37" s="337">
        <v>7552854</v>
      </c>
      <c r="S37" s="337">
        <v>7552339</v>
      </c>
    </row>
    <row r="38" spans="1:19">
      <c r="A38" s="331" t="s">
        <v>38</v>
      </c>
      <c r="B38" s="441">
        <v>170094</v>
      </c>
      <c r="C38" s="336">
        <v>165970</v>
      </c>
      <c r="D38" s="315">
        <f t="shared" si="3"/>
        <v>4124</v>
      </c>
      <c r="E38" s="472">
        <f t="shared" si="4"/>
        <v>2.4847864071820207E-2</v>
      </c>
      <c r="G38" s="441">
        <v>167410</v>
      </c>
      <c r="H38" s="441">
        <v>166835</v>
      </c>
      <c r="I38" s="441">
        <v>164498</v>
      </c>
      <c r="J38" s="441">
        <v>165970</v>
      </c>
      <c r="K38" s="441">
        <v>247347</v>
      </c>
      <c r="L38" s="441">
        <v>220086</v>
      </c>
      <c r="M38" s="441">
        <v>167982</v>
      </c>
      <c r="N38" s="418">
        <v>143824</v>
      </c>
      <c r="O38" s="418">
        <v>150490</v>
      </c>
      <c r="P38" s="418">
        <v>241013</v>
      </c>
      <c r="Q38" s="418">
        <v>315365</v>
      </c>
      <c r="R38" s="336">
        <v>170046</v>
      </c>
      <c r="S38" s="336">
        <v>170046</v>
      </c>
    </row>
    <row r="39" spans="1:19">
      <c r="A39" s="331" t="s">
        <v>18</v>
      </c>
      <c r="B39" s="441">
        <v>469240</v>
      </c>
      <c r="C39" s="336">
        <v>294114</v>
      </c>
      <c r="D39" s="315">
        <f t="shared" si="3"/>
        <v>175126</v>
      </c>
      <c r="E39" s="472">
        <f t="shared" si="4"/>
        <v>0.59543578340371417</v>
      </c>
      <c r="G39" s="441">
        <v>459681</v>
      </c>
      <c r="H39" s="441">
        <v>444191</v>
      </c>
      <c r="I39" s="441">
        <v>396146</v>
      </c>
      <c r="J39" s="441">
        <v>294114</v>
      </c>
      <c r="K39" s="441">
        <v>419671</v>
      </c>
      <c r="L39" s="441">
        <v>306649</v>
      </c>
      <c r="M39" s="441">
        <v>206666</v>
      </c>
      <c r="N39" s="418">
        <v>92374</v>
      </c>
      <c r="O39" s="418">
        <v>27812</v>
      </c>
      <c r="P39" s="418">
        <v>42918</v>
      </c>
      <c r="Q39" s="418">
        <v>18898</v>
      </c>
      <c r="R39" s="336">
        <v>23795</v>
      </c>
      <c r="S39" s="336">
        <v>23795</v>
      </c>
    </row>
    <row r="40" spans="1:19">
      <c r="A40" s="331" t="s">
        <v>430</v>
      </c>
      <c r="B40" s="441">
        <v>2759082</v>
      </c>
      <c r="C40" s="336">
        <v>3013126</v>
      </c>
      <c r="D40" s="315">
        <f t="shared" si="3"/>
        <v>-254044</v>
      </c>
      <c r="E40" s="472">
        <f t="shared" si="4"/>
        <v>-8.4312438311574089E-2</v>
      </c>
      <c r="G40" s="441">
        <v>3568127</v>
      </c>
      <c r="H40" s="441">
        <v>3553948</v>
      </c>
      <c r="I40" s="441">
        <v>3125839</v>
      </c>
      <c r="J40" s="441">
        <v>3013126</v>
      </c>
      <c r="K40" s="441">
        <v>4075781</v>
      </c>
      <c r="L40" s="441">
        <v>2572406</v>
      </c>
      <c r="M40" s="441">
        <v>2106145</v>
      </c>
      <c r="N40" s="418">
        <v>2379334</v>
      </c>
      <c r="O40" s="418">
        <v>2272860</v>
      </c>
      <c r="P40" s="418">
        <v>2772599</v>
      </c>
      <c r="Q40" s="418">
        <v>2223795</v>
      </c>
      <c r="R40" s="336">
        <v>2262970</v>
      </c>
      <c r="S40" s="336">
        <v>2197592</v>
      </c>
    </row>
    <row r="41" spans="1:19">
      <c r="A41" s="331" t="s">
        <v>59</v>
      </c>
      <c r="B41" s="441">
        <v>133935</v>
      </c>
      <c r="C41" s="336">
        <v>131662</v>
      </c>
      <c r="D41" s="315">
        <f t="shared" si="3"/>
        <v>2273</v>
      </c>
      <c r="E41" s="472">
        <f t="shared" si="4"/>
        <v>1.7263903024410991E-2</v>
      </c>
      <c r="G41" s="441">
        <v>137257</v>
      </c>
      <c r="H41" s="441">
        <v>139442</v>
      </c>
      <c r="I41" s="441">
        <v>135791</v>
      </c>
      <c r="J41" s="441">
        <v>131662</v>
      </c>
      <c r="K41" s="441">
        <v>176160</v>
      </c>
      <c r="L41" s="441">
        <v>505929</v>
      </c>
      <c r="M41" s="441">
        <v>510166</v>
      </c>
      <c r="N41" s="418">
        <v>507457</v>
      </c>
      <c r="O41" s="418">
        <v>474455</v>
      </c>
      <c r="P41" s="418">
        <v>474358</v>
      </c>
      <c r="Q41" s="418">
        <v>493872</v>
      </c>
      <c r="R41" s="336">
        <v>451825</v>
      </c>
      <c r="S41" s="336">
        <v>653010</v>
      </c>
    </row>
    <row r="42" spans="1:19">
      <c r="A42" s="331" t="s">
        <v>431</v>
      </c>
      <c r="B42" s="441">
        <v>6196819</v>
      </c>
      <c r="C42" s="336">
        <v>5159885</v>
      </c>
      <c r="D42" s="315">
        <f t="shared" si="3"/>
        <v>1036934</v>
      </c>
      <c r="E42" s="472">
        <f t="shared" si="4"/>
        <v>0.20096068032523981</v>
      </c>
      <c r="G42" s="441">
        <v>5316133</v>
      </c>
      <c r="H42" s="441">
        <v>5215543</v>
      </c>
      <c r="I42" s="441">
        <v>5048016</v>
      </c>
      <c r="J42" s="441">
        <v>5159885</v>
      </c>
      <c r="K42" s="441">
        <v>5256232</v>
      </c>
      <c r="L42" s="441">
        <v>4443795</v>
      </c>
      <c r="M42" s="441">
        <v>4451307</v>
      </c>
      <c r="N42" s="418">
        <v>4389111</v>
      </c>
      <c r="O42" s="418">
        <v>4381649</v>
      </c>
      <c r="P42" s="418">
        <v>4263595</v>
      </c>
      <c r="Q42" s="418">
        <v>4340844</v>
      </c>
      <c r="R42" s="336">
        <v>4181045</v>
      </c>
      <c r="S42" s="336">
        <v>5063721</v>
      </c>
    </row>
    <row r="43" spans="1:19">
      <c r="A43" s="332" t="s">
        <v>432</v>
      </c>
      <c r="B43" s="442">
        <v>118105</v>
      </c>
      <c r="C43" s="337">
        <v>37750</v>
      </c>
      <c r="D43" s="315">
        <f t="shared" si="3"/>
        <v>80355</v>
      </c>
      <c r="E43" s="472">
        <f t="shared" si="4"/>
        <v>2.128609271523179</v>
      </c>
      <c r="G43" s="442">
        <v>53367</v>
      </c>
      <c r="H43" s="442">
        <v>-2322</v>
      </c>
      <c r="I43" s="442">
        <v>-71110</v>
      </c>
      <c r="J43" s="442">
        <v>37750</v>
      </c>
      <c r="K43" s="442">
        <v>-39838</v>
      </c>
      <c r="L43" s="442">
        <v>15130</v>
      </c>
      <c r="M43" s="442">
        <v>14199</v>
      </c>
      <c r="N43" s="419">
        <v>949</v>
      </c>
      <c r="O43" s="419">
        <v>34557</v>
      </c>
      <c r="P43" s="419">
        <v>60974</v>
      </c>
      <c r="Q43" s="419">
        <v>140229</v>
      </c>
      <c r="R43" s="337">
        <v>204422</v>
      </c>
      <c r="S43" s="337">
        <v>75089</v>
      </c>
    </row>
    <row r="44" spans="1:19">
      <c r="A44" s="332" t="s">
        <v>433</v>
      </c>
      <c r="B44" s="442">
        <v>2348691</v>
      </c>
      <c r="C44" s="337">
        <v>2035205</v>
      </c>
      <c r="D44" s="315">
        <f t="shared" si="3"/>
        <v>313486</v>
      </c>
      <c r="E44" s="472">
        <f t="shared" si="4"/>
        <v>0.15403165774455152</v>
      </c>
      <c r="G44" s="442">
        <v>2351088</v>
      </c>
      <c r="H44" s="442">
        <v>2405839</v>
      </c>
      <c r="I44" s="442">
        <v>2405697</v>
      </c>
      <c r="J44" s="442">
        <v>2035205</v>
      </c>
      <c r="K44" s="442">
        <v>2088106</v>
      </c>
      <c r="L44" s="442">
        <v>1961433</v>
      </c>
      <c r="M44" s="442">
        <v>2022397</v>
      </c>
      <c r="N44" s="419">
        <v>1619469</v>
      </c>
      <c r="O44" s="419">
        <v>1622226</v>
      </c>
      <c r="P44" s="419">
        <v>1527996</v>
      </c>
      <c r="Q44" s="419">
        <v>1582852</v>
      </c>
      <c r="R44" s="337">
        <v>1433445</v>
      </c>
      <c r="S44" s="337">
        <v>2445454</v>
      </c>
    </row>
    <row r="45" spans="1:19">
      <c r="A45" s="332" t="s">
        <v>506</v>
      </c>
      <c r="B45" s="442">
        <v>150000</v>
      </c>
      <c r="C45" s="337">
        <v>150000</v>
      </c>
      <c r="D45" s="315">
        <f t="shared" si="3"/>
        <v>0</v>
      </c>
      <c r="E45" s="472">
        <f t="shared" si="4"/>
        <v>0</v>
      </c>
      <c r="G45" s="442">
        <v>150000</v>
      </c>
      <c r="H45" s="442">
        <v>150000</v>
      </c>
      <c r="I45" s="442">
        <v>150000</v>
      </c>
      <c r="J45" s="442">
        <v>150000</v>
      </c>
      <c r="K45" s="442">
        <v>150000</v>
      </c>
      <c r="L45" s="442"/>
      <c r="M45" s="442"/>
      <c r="N45" s="419"/>
      <c r="O45" s="419"/>
      <c r="P45" s="419"/>
      <c r="Q45" s="419"/>
      <c r="R45" s="337"/>
      <c r="S45" s="337"/>
    </row>
    <row r="46" spans="1:19">
      <c r="A46" s="332" t="s">
        <v>507</v>
      </c>
      <c r="B46" s="442">
        <v>1241197</v>
      </c>
      <c r="C46" s="337">
        <v>1002722</v>
      </c>
      <c r="D46" s="315">
        <f t="shared" si="3"/>
        <v>238475</v>
      </c>
      <c r="E46" s="472">
        <f t="shared" si="4"/>
        <v>0.23782763318247729</v>
      </c>
      <c r="G46" s="442">
        <v>1002722</v>
      </c>
      <c r="H46" s="442">
        <v>1002722</v>
      </c>
      <c r="I46" s="442">
        <v>1002722</v>
      </c>
      <c r="J46" s="442">
        <v>1002722</v>
      </c>
      <c r="K46" s="442">
        <v>999373</v>
      </c>
      <c r="L46" s="442">
        <v>930073</v>
      </c>
      <c r="M46" s="442">
        <v>930073</v>
      </c>
      <c r="N46" s="419">
        <v>930073</v>
      </c>
      <c r="O46" s="419">
        <v>930073</v>
      </c>
      <c r="P46" s="419">
        <v>930073</v>
      </c>
      <c r="Q46" s="419">
        <v>930073</v>
      </c>
      <c r="R46" s="337">
        <v>930073</v>
      </c>
      <c r="S46" s="337">
        <v>930073</v>
      </c>
    </row>
    <row r="47" spans="1:19">
      <c r="A47" s="332" t="s">
        <v>508</v>
      </c>
      <c r="B47" s="442">
        <v>2100435</v>
      </c>
      <c r="C47" s="337">
        <v>1561884</v>
      </c>
      <c r="D47" s="315">
        <f t="shared" si="3"/>
        <v>538551</v>
      </c>
      <c r="E47" s="472">
        <f t="shared" si="4"/>
        <v>0.34480857733352799</v>
      </c>
      <c r="G47" s="442">
        <v>1565596</v>
      </c>
      <c r="H47" s="442">
        <v>1561884</v>
      </c>
      <c r="I47" s="442">
        <v>1561884</v>
      </c>
      <c r="J47" s="442">
        <v>1561884</v>
      </c>
      <c r="K47" s="442">
        <v>1542925</v>
      </c>
      <c r="L47" s="442">
        <v>1443925</v>
      </c>
      <c r="M47" s="442">
        <v>1443925</v>
      </c>
      <c r="N47" s="419">
        <v>1443925</v>
      </c>
      <c r="O47" s="419">
        <v>1443925</v>
      </c>
      <c r="P47" s="419">
        <v>1443925</v>
      </c>
      <c r="Q47" s="419">
        <v>1443925</v>
      </c>
      <c r="R47" s="337">
        <v>1443925</v>
      </c>
      <c r="S47" s="337">
        <v>1443925</v>
      </c>
    </row>
    <row r="48" spans="1:19">
      <c r="A48" s="332" t="s">
        <v>509</v>
      </c>
      <c r="B48" s="442">
        <v>-7259</v>
      </c>
      <c r="C48" s="337">
        <v>-7259</v>
      </c>
      <c r="D48" s="315">
        <f t="shared" si="3"/>
        <v>0</v>
      </c>
      <c r="E48" s="472">
        <f t="shared" si="4"/>
        <v>0</v>
      </c>
      <c r="G48" s="442">
        <v>-7259</v>
      </c>
      <c r="H48" s="442">
        <v>-7259</v>
      </c>
      <c r="I48" s="442">
        <v>-7259</v>
      </c>
      <c r="J48" s="442">
        <v>-7259</v>
      </c>
      <c r="K48" s="442">
        <v>-7259</v>
      </c>
      <c r="L48" s="442">
        <v>-7258</v>
      </c>
      <c r="M48" s="442">
        <v>-7258</v>
      </c>
      <c r="N48" s="419">
        <v>-7258</v>
      </c>
      <c r="O48" s="419">
        <v>-7258</v>
      </c>
      <c r="P48" s="419">
        <v>-7258</v>
      </c>
      <c r="Q48" s="419">
        <v>-7258</v>
      </c>
      <c r="R48" s="337">
        <v>-7258</v>
      </c>
      <c r="S48" s="337">
        <v>-7258</v>
      </c>
    </row>
    <row r="49" spans="1:19">
      <c r="A49" s="332" t="s">
        <v>510</v>
      </c>
      <c r="B49" s="442">
        <v>245650</v>
      </c>
      <c r="C49" s="337">
        <v>379583</v>
      </c>
      <c r="D49" s="315">
        <f t="shared" si="3"/>
        <v>-133933</v>
      </c>
      <c r="E49" s="472">
        <f t="shared" si="4"/>
        <v>-0.35284246133256758</v>
      </c>
      <c r="G49" s="442">
        <v>200619</v>
      </c>
      <c r="H49" s="442">
        <v>104679</v>
      </c>
      <c r="I49" s="442">
        <v>6082</v>
      </c>
      <c r="J49" s="442">
        <v>379583</v>
      </c>
      <c r="K49" s="442">
        <v>522925</v>
      </c>
      <c r="L49" s="442">
        <v>100492</v>
      </c>
      <c r="M49" s="442">
        <v>47971</v>
      </c>
      <c r="N49" s="419">
        <v>401953</v>
      </c>
      <c r="O49" s="419">
        <v>358126</v>
      </c>
      <c r="P49" s="419">
        <v>307885</v>
      </c>
      <c r="Q49" s="419">
        <v>251023</v>
      </c>
      <c r="R49" s="337">
        <v>176438</v>
      </c>
      <c r="S49" s="337">
        <v>176438</v>
      </c>
    </row>
    <row r="50" spans="1:19">
      <c r="A50" s="334" t="s">
        <v>62</v>
      </c>
      <c r="B50" s="443">
        <v>93050838</v>
      </c>
      <c r="C50" s="338">
        <v>79033498</v>
      </c>
      <c r="D50" s="319">
        <f t="shared" si="3"/>
        <v>14017340</v>
      </c>
      <c r="E50" s="473">
        <f t="shared" si="4"/>
        <v>0.17735947863524906</v>
      </c>
      <c r="G50" s="443">
        <v>88617989</v>
      </c>
      <c r="H50" s="443">
        <v>85935547</v>
      </c>
      <c r="I50" s="443">
        <v>80099316</v>
      </c>
      <c r="J50" s="443">
        <v>79033498</v>
      </c>
      <c r="K50" s="443">
        <v>80695426</v>
      </c>
      <c r="L50" s="443">
        <v>71582668</v>
      </c>
      <c r="M50" s="443">
        <v>71097409</v>
      </c>
      <c r="N50" s="420">
        <v>70634767</v>
      </c>
      <c r="O50" s="420">
        <v>71221877</v>
      </c>
      <c r="P50" s="420">
        <v>70296735</v>
      </c>
      <c r="Q50" s="420">
        <v>68938194</v>
      </c>
      <c r="R50" s="338">
        <v>70320839</v>
      </c>
      <c r="S50" s="338">
        <v>71338807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V44"/>
  <sheetViews>
    <sheetView topLeftCell="A10" zoomScale="120" zoomScaleNormal="120" workbookViewId="0">
      <selection activeCell="G12" sqref="G12"/>
    </sheetView>
  </sheetViews>
  <sheetFormatPr defaultColWidth="52" defaultRowHeight="12.75"/>
  <cols>
    <col min="1" max="1" width="13.140625" style="460" customWidth="1"/>
    <col min="2" max="2" width="51" style="320" bestFit="1" customWidth="1"/>
    <col min="3" max="6" width="12.5703125" style="320" customWidth="1"/>
    <col min="7" max="7" width="12.5703125" style="70" customWidth="1"/>
    <col min="8" max="8" width="12.5703125" style="320" customWidth="1"/>
    <col min="9" max="9" width="12.5703125" style="70" customWidth="1"/>
    <col min="10" max="11" width="12.5703125" style="320" customWidth="1"/>
    <col min="12" max="13" width="11" style="320" customWidth="1"/>
    <col min="14" max="14" width="14.7109375" style="320" customWidth="1"/>
    <col min="15" max="17" width="10.7109375" style="320" customWidth="1"/>
    <col min="18" max="18" width="10.85546875" style="320" customWidth="1"/>
    <col min="19" max="22" width="12.5703125" style="320" bestFit="1" customWidth="1"/>
    <col min="23" max="23" width="18.85546875" style="320" customWidth="1"/>
    <col min="24" max="25" width="15.7109375" style="320" customWidth="1"/>
    <col min="26" max="16384" width="52" style="320"/>
  </cols>
  <sheetData>
    <row r="8" spans="1:22">
      <c r="A8" s="459" t="s">
        <v>474</v>
      </c>
    </row>
    <row r="11" spans="1:22" ht="13.5" thickBot="1"/>
    <row r="12" spans="1:22" ht="42" customHeight="1" thickBot="1">
      <c r="A12" s="480" t="s">
        <v>187</v>
      </c>
      <c r="B12" s="480">
        <f>$AA$70</f>
        <v>0</v>
      </c>
      <c r="C12" s="339" t="s">
        <v>528</v>
      </c>
      <c r="D12" s="321" t="s">
        <v>513</v>
      </c>
      <c r="E12" s="321" t="s">
        <v>530</v>
      </c>
      <c r="F12" s="321" t="s">
        <v>463</v>
      </c>
      <c r="H12" s="339" t="s">
        <v>520</v>
      </c>
      <c r="I12" s="339" t="s">
        <v>517</v>
      </c>
      <c r="J12" s="339" t="s">
        <v>515</v>
      </c>
      <c r="K12" s="321" t="s">
        <v>513</v>
      </c>
      <c r="L12" s="321" t="s">
        <v>505</v>
      </c>
      <c r="M12" s="321" t="s">
        <v>502</v>
      </c>
      <c r="N12" s="321" t="s">
        <v>499</v>
      </c>
      <c r="O12" s="422" t="s">
        <v>494</v>
      </c>
      <c r="P12" s="422" t="s">
        <v>480</v>
      </c>
      <c r="Q12" s="422" t="s">
        <v>310</v>
      </c>
      <c r="R12" s="339" t="s">
        <v>311</v>
      </c>
      <c r="S12" s="321" t="s">
        <v>306</v>
      </c>
      <c r="T12" s="321" t="s">
        <v>291</v>
      </c>
      <c r="U12" s="321" t="s">
        <v>300</v>
      </c>
      <c r="V12" s="321" t="s">
        <v>280</v>
      </c>
    </row>
    <row r="13" spans="1:22">
      <c r="A13" s="340" t="s">
        <v>188</v>
      </c>
      <c r="B13" s="341" t="s">
        <v>68</v>
      </c>
      <c r="C13" s="316">
        <v>1238876</v>
      </c>
      <c r="D13" s="317">
        <v>1164539</v>
      </c>
      <c r="E13" s="317">
        <f>+C13-D13</f>
        <v>74337</v>
      </c>
      <c r="F13" s="463">
        <f>+E13/D13</f>
        <v>6.3833843263299897E-2</v>
      </c>
      <c r="H13" s="316">
        <v>943743</v>
      </c>
      <c r="I13" s="316">
        <v>618251</v>
      </c>
      <c r="J13" s="316">
        <v>307971</v>
      </c>
      <c r="K13" s="317">
        <v>1164539</v>
      </c>
      <c r="L13" s="317">
        <v>862093</v>
      </c>
      <c r="M13" s="317">
        <v>546184</v>
      </c>
      <c r="N13" s="317">
        <v>273896</v>
      </c>
      <c r="O13" s="316">
        <v>1122437</v>
      </c>
      <c r="P13" s="316">
        <v>850092</v>
      </c>
      <c r="Q13" s="316">
        <v>573502</v>
      </c>
      <c r="R13" s="316">
        <v>293234</v>
      </c>
      <c r="S13" s="317">
        <v>1124479</v>
      </c>
      <c r="T13" s="317">
        <v>850337</v>
      </c>
      <c r="U13" s="317">
        <v>570119</v>
      </c>
      <c r="V13" s="317">
        <v>288114</v>
      </c>
    </row>
    <row r="14" spans="1:22" s="451" customFormat="1">
      <c r="A14" s="447"/>
      <c r="B14" s="446" t="s">
        <v>500</v>
      </c>
      <c r="C14" s="450">
        <v>25728</v>
      </c>
      <c r="D14" s="448">
        <v>43643</v>
      </c>
      <c r="E14" s="448">
        <f t="shared" ref="E14:E39" si="0">+C14-D14</f>
        <v>-17915</v>
      </c>
      <c r="F14" s="464">
        <f t="shared" ref="F14:F39" si="1">+E14/D14</f>
        <v>-0.41048965469834797</v>
      </c>
      <c r="G14" s="70"/>
      <c r="H14" s="450">
        <v>22544</v>
      </c>
      <c r="I14" s="450">
        <v>17359</v>
      </c>
      <c r="J14" s="450">
        <v>9414</v>
      </c>
      <c r="K14" s="448">
        <v>43643</v>
      </c>
      <c r="L14" s="448">
        <v>40183</v>
      </c>
      <c r="M14" s="448">
        <v>28435</v>
      </c>
      <c r="N14" s="448">
        <v>13352</v>
      </c>
      <c r="O14" s="450">
        <v>76367</v>
      </c>
      <c r="P14" s="450">
        <v>63970</v>
      </c>
      <c r="Q14" s="450">
        <v>46394</v>
      </c>
      <c r="R14" s="450">
        <v>25637</v>
      </c>
      <c r="S14" s="448"/>
      <c r="T14" s="448"/>
      <c r="U14" s="448"/>
      <c r="V14" s="448"/>
    </row>
    <row r="15" spans="1:22">
      <c r="A15" s="340" t="s">
        <v>189</v>
      </c>
      <c r="B15" s="341" t="s">
        <v>71</v>
      </c>
      <c r="C15" s="316">
        <v>1072514</v>
      </c>
      <c r="D15" s="317">
        <v>931950</v>
      </c>
      <c r="E15" s="317">
        <f t="shared" si="0"/>
        <v>140564</v>
      </c>
      <c r="F15" s="463">
        <f t="shared" si="1"/>
        <v>0.15082783411127207</v>
      </c>
      <c r="H15" s="316">
        <v>774824</v>
      </c>
      <c r="I15" s="316">
        <v>512697</v>
      </c>
      <c r="J15" s="316">
        <v>267595</v>
      </c>
      <c r="K15" s="317">
        <v>931950</v>
      </c>
      <c r="L15" s="317">
        <v>656070</v>
      </c>
      <c r="M15" s="317">
        <v>387754</v>
      </c>
      <c r="N15" s="317">
        <v>192544</v>
      </c>
      <c r="O15" s="342">
        <v>776265</v>
      </c>
      <c r="P15" s="342">
        <v>577081</v>
      </c>
      <c r="Q15" s="342">
        <v>389056</v>
      </c>
      <c r="R15" s="316">
        <v>198120</v>
      </c>
      <c r="S15" s="317">
        <v>740628</v>
      </c>
      <c r="T15" s="317">
        <v>544026</v>
      </c>
      <c r="U15" s="317">
        <v>359224</v>
      </c>
      <c r="V15" s="317">
        <v>177373</v>
      </c>
    </row>
    <row r="16" spans="1:22">
      <c r="A16" s="340" t="s">
        <v>190</v>
      </c>
      <c r="B16" s="341" t="s">
        <v>205</v>
      </c>
      <c r="C16" s="316">
        <v>18492</v>
      </c>
      <c r="D16" s="317">
        <v>14101</v>
      </c>
      <c r="E16" s="317">
        <f t="shared" si="0"/>
        <v>4391</v>
      </c>
      <c r="F16" s="463">
        <f t="shared" si="1"/>
        <v>0.31139635486844902</v>
      </c>
      <c r="H16" s="316">
        <v>17393</v>
      </c>
      <c r="I16" s="316">
        <v>12843</v>
      </c>
      <c r="J16" s="316">
        <v>809</v>
      </c>
      <c r="K16" s="317">
        <v>14101</v>
      </c>
      <c r="L16" s="317">
        <v>13650</v>
      </c>
      <c r="M16" s="317">
        <v>10226</v>
      </c>
      <c r="N16" s="317">
        <v>539</v>
      </c>
      <c r="O16" s="342">
        <v>34339</v>
      </c>
      <c r="P16" s="342">
        <v>13786</v>
      </c>
      <c r="Q16" s="342">
        <v>13461</v>
      </c>
      <c r="R16" s="316">
        <v>584</v>
      </c>
      <c r="S16" s="317">
        <v>12416</v>
      </c>
      <c r="T16" s="317">
        <v>11631</v>
      </c>
      <c r="U16" s="317">
        <v>11124</v>
      </c>
      <c r="V16" s="317">
        <v>312</v>
      </c>
    </row>
    <row r="17" spans="1:22">
      <c r="A17" s="340" t="s">
        <v>191</v>
      </c>
      <c r="B17" s="341" t="s">
        <v>206</v>
      </c>
      <c r="C17" s="316">
        <v>138165</v>
      </c>
      <c r="D17" s="317">
        <v>113993</v>
      </c>
      <c r="E17" s="317">
        <f t="shared" si="0"/>
        <v>24172</v>
      </c>
      <c r="F17" s="463">
        <f t="shared" si="1"/>
        <v>0.21204810821717124</v>
      </c>
      <c r="H17" s="316">
        <v>95589</v>
      </c>
      <c r="I17" s="316">
        <v>52474</v>
      </c>
      <c r="J17" s="316">
        <v>5642</v>
      </c>
      <c r="K17" s="317">
        <v>113993</v>
      </c>
      <c r="L17" s="317">
        <v>77186</v>
      </c>
      <c r="M17" s="317">
        <v>27465</v>
      </c>
      <c r="N17" s="317">
        <v>22062</v>
      </c>
      <c r="O17" s="342">
        <v>104022</v>
      </c>
      <c r="P17" s="342">
        <v>190944</v>
      </c>
      <c r="Q17" s="342">
        <v>170065</v>
      </c>
      <c r="R17" s="316">
        <v>153634</v>
      </c>
      <c r="S17" s="317">
        <v>103134</v>
      </c>
      <c r="T17" s="317">
        <v>71022</v>
      </c>
      <c r="U17" s="317">
        <v>50533</v>
      </c>
      <c r="V17" s="317">
        <v>24664</v>
      </c>
    </row>
    <row r="18" spans="1:22">
      <c r="A18" s="340" t="s">
        <v>435</v>
      </c>
      <c r="B18" s="341" t="s">
        <v>90</v>
      </c>
      <c r="C18" s="316">
        <v>40974</v>
      </c>
      <c r="D18" s="317">
        <v>51079</v>
      </c>
      <c r="E18" s="317">
        <f t="shared" si="0"/>
        <v>-10105</v>
      </c>
      <c r="F18" s="463">
        <f t="shared" si="1"/>
        <v>-0.19783081109653675</v>
      </c>
      <c r="H18" s="316">
        <v>31969</v>
      </c>
      <c r="I18" s="316">
        <v>24331</v>
      </c>
      <c r="J18" s="316">
        <v>14607</v>
      </c>
      <c r="K18" s="317">
        <v>51079</v>
      </c>
      <c r="L18" s="317">
        <v>34771</v>
      </c>
      <c r="M18" s="317">
        <v>15260</v>
      </c>
      <c r="N18" s="317">
        <v>6337</v>
      </c>
      <c r="O18" s="342">
        <v>44209</v>
      </c>
      <c r="P18" s="342">
        <v>30657</v>
      </c>
      <c r="Q18" s="342">
        <v>19659</v>
      </c>
      <c r="R18" s="316">
        <v>11485</v>
      </c>
      <c r="S18" s="317">
        <v>58190</v>
      </c>
      <c r="T18" s="317">
        <v>48173</v>
      </c>
      <c r="U18" s="317">
        <v>24608</v>
      </c>
      <c r="V18" s="317">
        <v>10310</v>
      </c>
    </row>
    <row r="19" spans="1:22">
      <c r="A19" s="343"/>
      <c r="B19" s="344" t="s">
        <v>524</v>
      </c>
      <c r="C19" s="346">
        <v>2509021</v>
      </c>
      <c r="D19" s="347">
        <v>2275662</v>
      </c>
      <c r="E19" s="347">
        <f t="shared" si="0"/>
        <v>233359</v>
      </c>
      <c r="F19" s="465">
        <f t="shared" si="1"/>
        <v>0.10254554498866704</v>
      </c>
      <c r="H19" s="346">
        <v>1863518</v>
      </c>
      <c r="I19" s="346">
        <v>1220596</v>
      </c>
      <c r="J19" s="346">
        <v>596624</v>
      </c>
      <c r="K19" s="347">
        <v>2275662</v>
      </c>
      <c r="L19" s="347">
        <v>1643770</v>
      </c>
      <c r="M19" s="347">
        <v>986889</v>
      </c>
      <c r="N19" s="347">
        <v>495378</v>
      </c>
      <c r="O19" s="345">
        <v>2081272</v>
      </c>
      <c r="P19" s="345">
        <v>1662560</v>
      </c>
      <c r="Q19" s="345">
        <v>1165743</v>
      </c>
      <c r="R19" s="346">
        <v>657057</v>
      </c>
      <c r="S19" s="347">
        <v>2038847</v>
      </c>
      <c r="T19" s="347">
        <v>1525189</v>
      </c>
      <c r="U19" s="347">
        <v>1015608</v>
      </c>
      <c r="V19" s="347">
        <v>500773</v>
      </c>
    </row>
    <row r="20" spans="1:22">
      <c r="A20" s="340" t="s">
        <v>436</v>
      </c>
      <c r="B20" s="341" t="s">
        <v>437</v>
      </c>
      <c r="C20" s="316">
        <v>-960719</v>
      </c>
      <c r="D20" s="317">
        <v>-1049686</v>
      </c>
      <c r="E20" s="317">
        <f t="shared" si="0"/>
        <v>88967</v>
      </c>
      <c r="F20" s="463">
        <f t="shared" si="1"/>
        <v>-8.4755822217310706E-2</v>
      </c>
      <c r="H20" s="316">
        <v>-721302</v>
      </c>
      <c r="I20" s="316">
        <v>-504664</v>
      </c>
      <c r="J20" s="316">
        <v>-255576</v>
      </c>
      <c r="K20" s="317">
        <v>-1049686</v>
      </c>
      <c r="L20" s="317">
        <v>-657676</v>
      </c>
      <c r="M20" s="317">
        <v>-426740</v>
      </c>
      <c r="N20" s="317">
        <v>-213631</v>
      </c>
      <c r="O20" s="342">
        <v>-821494</v>
      </c>
      <c r="P20" s="342">
        <v>-614987</v>
      </c>
      <c r="Q20" s="342">
        <v>-420434</v>
      </c>
      <c r="R20" s="316">
        <v>-207534</v>
      </c>
      <c r="S20" s="317">
        <v>-783478</v>
      </c>
      <c r="T20" s="317">
        <v>-577332</v>
      </c>
      <c r="U20" s="317">
        <v>-385676</v>
      </c>
      <c r="V20" s="317">
        <v>-194125</v>
      </c>
    </row>
    <row r="21" spans="1:22">
      <c r="A21" s="340" t="s">
        <v>438</v>
      </c>
      <c r="B21" s="341" t="s">
        <v>210</v>
      </c>
      <c r="C21" s="316">
        <v>-499040</v>
      </c>
      <c r="D21" s="317">
        <v>-451830</v>
      </c>
      <c r="E21" s="317">
        <f t="shared" si="0"/>
        <v>-47210</v>
      </c>
      <c r="F21" s="463">
        <f t="shared" si="1"/>
        <v>0.10448620056215834</v>
      </c>
      <c r="H21" s="316">
        <v>-351600</v>
      </c>
      <c r="I21" s="316">
        <v>-231463</v>
      </c>
      <c r="J21" s="316">
        <v>-114546</v>
      </c>
      <c r="K21" s="317">
        <v>-451830</v>
      </c>
      <c r="L21" s="317">
        <v>-305357</v>
      </c>
      <c r="M21" s="317">
        <v>-187134</v>
      </c>
      <c r="N21" s="317">
        <v>-90930</v>
      </c>
      <c r="O21" s="342">
        <v>-442431</v>
      </c>
      <c r="P21" s="342">
        <v>-316589</v>
      </c>
      <c r="Q21" s="342">
        <v>-212266</v>
      </c>
      <c r="R21" s="316">
        <v>-102285</v>
      </c>
      <c r="S21" s="317">
        <v>-425611</v>
      </c>
      <c r="T21" s="317">
        <v>-308957</v>
      </c>
      <c r="U21" s="317">
        <v>-201492</v>
      </c>
      <c r="V21" s="317">
        <v>-96628</v>
      </c>
    </row>
    <row r="22" spans="1:22">
      <c r="A22" s="340" t="s">
        <v>439</v>
      </c>
      <c r="B22" s="341" t="s">
        <v>490</v>
      </c>
      <c r="C22" s="316">
        <v>-178518</v>
      </c>
      <c r="D22" s="317">
        <v>-185076</v>
      </c>
      <c r="E22" s="317">
        <f t="shared" si="0"/>
        <v>6558</v>
      </c>
      <c r="F22" s="463">
        <f t="shared" si="1"/>
        <v>-3.5434091940608183E-2</v>
      </c>
      <c r="H22" s="316">
        <v>-128003</v>
      </c>
      <c r="I22" s="316">
        <v>-85008</v>
      </c>
      <c r="J22" s="316">
        <v>-40957</v>
      </c>
      <c r="K22" s="317">
        <v>-185076</v>
      </c>
      <c r="L22" s="317">
        <v>-108741</v>
      </c>
      <c r="M22" s="317">
        <v>-68552</v>
      </c>
      <c r="N22" s="317">
        <v>-33172</v>
      </c>
      <c r="O22" s="342">
        <v>-118939</v>
      </c>
      <c r="P22" s="342">
        <v>-79258</v>
      </c>
      <c r="Q22" s="342">
        <v>-56325</v>
      </c>
      <c r="R22" s="316">
        <v>-21339</v>
      </c>
      <c r="S22" s="317">
        <v>-87429</v>
      </c>
      <c r="T22" s="317">
        <v>-61350</v>
      </c>
      <c r="U22" s="317">
        <v>-40697</v>
      </c>
      <c r="V22" s="317">
        <v>-18685</v>
      </c>
    </row>
    <row r="23" spans="1:22">
      <c r="A23" s="343"/>
      <c r="B23" s="344" t="s">
        <v>523</v>
      </c>
      <c r="C23" s="346">
        <v>-1638277</v>
      </c>
      <c r="D23" s="347">
        <v>-1686592</v>
      </c>
      <c r="E23" s="347">
        <f t="shared" si="0"/>
        <v>48315</v>
      </c>
      <c r="F23" s="465">
        <f t="shared" si="1"/>
        <v>-2.8646525063560125E-2</v>
      </c>
      <c r="H23" s="346">
        <v>-1200905</v>
      </c>
      <c r="I23" s="346">
        <v>-821135</v>
      </c>
      <c r="J23" s="346">
        <v>-411079</v>
      </c>
      <c r="K23" s="347">
        <v>-1686592</v>
      </c>
      <c r="L23" s="347">
        <v>-1071774</v>
      </c>
      <c r="M23" s="347">
        <v>-682426</v>
      </c>
      <c r="N23" s="347">
        <v>-337733</v>
      </c>
      <c r="O23" s="345">
        <v>-1382864</v>
      </c>
      <c r="P23" s="345">
        <v>-1010834</v>
      </c>
      <c r="Q23" s="345">
        <v>-689025</v>
      </c>
      <c r="R23" s="346">
        <v>-331158</v>
      </c>
      <c r="S23" s="347">
        <v>-1296518</v>
      </c>
      <c r="T23" s="347">
        <v>-947639</v>
      </c>
      <c r="U23" s="347">
        <v>-627865</v>
      </c>
      <c r="V23" s="347">
        <v>-309438</v>
      </c>
    </row>
    <row r="24" spans="1:22">
      <c r="A24" s="348"/>
      <c r="B24" s="349" t="s">
        <v>213</v>
      </c>
      <c r="C24" s="351">
        <v>870744</v>
      </c>
      <c r="D24" s="352">
        <v>589070</v>
      </c>
      <c r="E24" s="352">
        <f t="shared" si="0"/>
        <v>281674</v>
      </c>
      <c r="F24" s="466">
        <f t="shared" si="1"/>
        <v>0.47816728062878777</v>
      </c>
      <c r="H24" s="351">
        <v>662613</v>
      </c>
      <c r="I24" s="351">
        <v>399461</v>
      </c>
      <c r="J24" s="351">
        <v>185545</v>
      </c>
      <c r="K24" s="352">
        <v>589070</v>
      </c>
      <c r="L24" s="352">
        <v>571996</v>
      </c>
      <c r="M24" s="352">
        <v>304463</v>
      </c>
      <c r="N24" s="352">
        <v>157645</v>
      </c>
      <c r="O24" s="350">
        <v>698408</v>
      </c>
      <c r="P24" s="350">
        <v>651726</v>
      </c>
      <c r="Q24" s="350">
        <v>476718</v>
      </c>
      <c r="R24" s="351">
        <v>325899</v>
      </c>
      <c r="S24" s="352">
        <v>742329</v>
      </c>
      <c r="T24" s="352">
        <v>577550</v>
      </c>
      <c r="U24" s="352">
        <v>387743</v>
      </c>
      <c r="V24" s="352">
        <v>191335</v>
      </c>
    </row>
    <row r="25" spans="1:22">
      <c r="A25" s="353" t="s">
        <v>194</v>
      </c>
      <c r="B25" s="354" t="s">
        <v>484</v>
      </c>
      <c r="C25" s="316">
        <v>-541877</v>
      </c>
      <c r="D25" s="317">
        <v>-447547</v>
      </c>
      <c r="E25" s="317">
        <f t="shared" si="0"/>
        <v>-94330</v>
      </c>
      <c r="F25" s="463">
        <f t="shared" si="1"/>
        <v>0.21077115923020376</v>
      </c>
      <c r="H25" s="316">
        <v>-405192</v>
      </c>
      <c r="I25" s="316">
        <v>-297322</v>
      </c>
      <c r="J25" s="316">
        <v>-139553</v>
      </c>
      <c r="K25" s="317">
        <v>-447547</v>
      </c>
      <c r="L25" s="317">
        <v>-308021</v>
      </c>
      <c r="M25" s="317">
        <v>-147036</v>
      </c>
      <c r="N25" s="317">
        <v>-72485</v>
      </c>
      <c r="O25" s="342">
        <v>-225772</v>
      </c>
      <c r="P25" s="342">
        <v>-155206</v>
      </c>
      <c r="Q25" s="342">
        <v>-84934</v>
      </c>
      <c r="R25" s="316">
        <v>-26141</v>
      </c>
      <c r="S25" s="317">
        <v>-535975</v>
      </c>
      <c r="T25" s="317">
        <v>-412954</v>
      </c>
      <c r="U25" s="317">
        <v>-323232</v>
      </c>
      <c r="V25" s="317">
        <v>-133573</v>
      </c>
    </row>
    <row r="26" spans="1:22">
      <c r="A26" s="353"/>
      <c r="B26" s="354" t="s">
        <v>521</v>
      </c>
      <c r="C26" s="316">
        <v>-534605</v>
      </c>
      <c r="D26" s="317">
        <v>-444818</v>
      </c>
      <c r="E26" s="317">
        <f t="shared" ref="E26:E27" si="2">+C26-D26</f>
        <v>-89787</v>
      </c>
      <c r="F26" s="463">
        <f t="shared" ref="F26:F27" si="3">+E26/D26</f>
        <v>0.20185109415536243</v>
      </c>
      <c r="H26" s="316">
        <v>-400361</v>
      </c>
      <c r="I26" s="450">
        <v>-293837</v>
      </c>
      <c r="J26" s="450">
        <v>-139991</v>
      </c>
      <c r="K26" s="448">
        <v>-444818</v>
      </c>
      <c r="L26" s="448">
        <v>-305369</v>
      </c>
      <c r="M26" s="448">
        <v>-145960</v>
      </c>
      <c r="N26" s="448">
        <v>-71328</v>
      </c>
      <c r="O26" s="449">
        <v>-223315</v>
      </c>
      <c r="P26" s="449">
        <v>-152775</v>
      </c>
      <c r="Q26" s="449">
        <v>-82688</v>
      </c>
      <c r="R26" s="450">
        <v>-26141</v>
      </c>
      <c r="S26" s="317"/>
      <c r="T26" s="317"/>
      <c r="U26" s="317"/>
      <c r="V26" s="317"/>
    </row>
    <row r="27" spans="1:22">
      <c r="A27" s="353"/>
      <c r="B27" s="354" t="s">
        <v>522</v>
      </c>
      <c r="C27" s="316">
        <v>-7272</v>
      </c>
      <c r="D27" s="317">
        <v>-2729</v>
      </c>
      <c r="E27" s="317">
        <f t="shared" si="2"/>
        <v>-4543</v>
      </c>
      <c r="F27" s="463">
        <f t="shared" si="3"/>
        <v>1.6647123488457309</v>
      </c>
      <c r="H27" s="316">
        <v>-4831</v>
      </c>
      <c r="I27" s="450">
        <v>-3485</v>
      </c>
      <c r="J27" s="450">
        <v>438</v>
      </c>
      <c r="K27" s="448">
        <v>-2729</v>
      </c>
      <c r="L27" s="448">
        <v>-2652</v>
      </c>
      <c r="M27" s="448">
        <v>-1076</v>
      </c>
      <c r="N27" s="448">
        <v>-1157</v>
      </c>
      <c r="O27" s="449">
        <f>+O25-O26</f>
        <v>-2457</v>
      </c>
      <c r="P27" s="449">
        <v>-2431</v>
      </c>
      <c r="Q27" s="449">
        <f>+Q25-Q26</f>
        <v>-2246</v>
      </c>
      <c r="R27" s="450">
        <v>0</v>
      </c>
      <c r="S27" s="317"/>
      <c r="T27" s="317"/>
      <c r="U27" s="317"/>
      <c r="V27" s="317"/>
    </row>
    <row r="28" spans="1:22">
      <c r="A28" s="353" t="s">
        <v>441</v>
      </c>
      <c r="B28" s="354" t="s">
        <v>491</v>
      </c>
      <c r="C28" s="316">
        <v>-362</v>
      </c>
      <c r="D28" s="317">
        <v>1256</v>
      </c>
      <c r="E28" s="317">
        <f t="shared" si="0"/>
        <v>-1618</v>
      </c>
      <c r="F28" s="463">
        <f t="shared" si="1"/>
        <v>-1.2882165605095541</v>
      </c>
      <c r="H28" s="316">
        <v>-495</v>
      </c>
      <c r="I28" s="316">
        <v>-858</v>
      </c>
      <c r="J28" s="316">
        <v>105</v>
      </c>
      <c r="K28" s="317">
        <v>1256</v>
      </c>
      <c r="L28" s="317">
        <v>582</v>
      </c>
      <c r="M28" s="317">
        <v>29</v>
      </c>
      <c r="N28" s="317">
        <v>421</v>
      </c>
      <c r="O28" s="342">
        <v>2066</v>
      </c>
      <c r="P28" s="342">
        <v>2054</v>
      </c>
      <c r="Q28" s="342">
        <v>1904</v>
      </c>
      <c r="R28" s="316">
        <v>1763</v>
      </c>
      <c r="S28" s="317">
        <v>-104628</v>
      </c>
      <c r="T28" s="317">
        <v>-101000</v>
      </c>
      <c r="U28" s="317">
        <v>-71617</v>
      </c>
      <c r="V28" s="317">
        <v>-17381</v>
      </c>
    </row>
    <row r="29" spans="1:22">
      <c r="A29" s="353">
        <v>140</v>
      </c>
      <c r="B29" s="354" t="s">
        <v>442</v>
      </c>
      <c r="C29" s="316">
        <v>-2141</v>
      </c>
      <c r="D29" s="317">
        <v>-2979</v>
      </c>
      <c r="E29" s="317">
        <f t="shared" si="0"/>
        <v>838</v>
      </c>
      <c r="F29" s="463">
        <f t="shared" si="1"/>
        <v>-0.28130245048674052</v>
      </c>
      <c r="H29" s="316">
        <v>-624</v>
      </c>
      <c r="I29" s="316">
        <v>-442</v>
      </c>
      <c r="J29" s="316">
        <v>-195</v>
      </c>
      <c r="K29" s="317">
        <v>-2979</v>
      </c>
      <c r="L29" s="317">
        <v>-1618</v>
      </c>
      <c r="M29" s="317">
        <v>-967</v>
      </c>
      <c r="N29" s="317">
        <v>-891</v>
      </c>
      <c r="O29" s="342">
        <v>-2956</v>
      </c>
      <c r="P29" s="342">
        <v>-2719</v>
      </c>
      <c r="Q29" s="342">
        <v>-1183</v>
      </c>
      <c r="R29" s="316">
        <v>0</v>
      </c>
      <c r="S29" s="317">
        <v>0</v>
      </c>
      <c r="T29" s="317">
        <v>0</v>
      </c>
      <c r="U29" s="317">
        <v>0</v>
      </c>
      <c r="V29" s="317">
        <v>0</v>
      </c>
    </row>
    <row r="30" spans="1:22">
      <c r="A30" s="355"/>
      <c r="B30" s="344" t="s">
        <v>486</v>
      </c>
      <c r="C30" s="346">
        <v>-544380</v>
      </c>
      <c r="D30" s="347">
        <v>-449270</v>
      </c>
      <c r="E30" s="347">
        <f t="shared" si="0"/>
        <v>-95110</v>
      </c>
      <c r="F30" s="465">
        <f t="shared" si="1"/>
        <v>0.21169897834264473</v>
      </c>
      <c r="H30" s="346">
        <v>-406311</v>
      </c>
      <c r="I30" s="346">
        <v>-298622</v>
      </c>
      <c r="J30" s="346">
        <v>-139643</v>
      </c>
      <c r="K30" s="347">
        <v>-449270</v>
      </c>
      <c r="L30" s="347">
        <v>-309057</v>
      </c>
      <c r="M30" s="347">
        <v>-147974</v>
      </c>
      <c r="N30" s="347">
        <v>-72955</v>
      </c>
      <c r="O30" s="345">
        <v>-226662</v>
      </c>
      <c r="P30" s="345">
        <v>-155871</v>
      </c>
      <c r="Q30" s="345">
        <v>-84213</v>
      </c>
      <c r="R30" s="346">
        <v>-24378</v>
      </c>
      <c r="S30" s="347">
        <v>-640603</v>
      </c>
      <c r="T30" s="347">
        <v>-513954</v>
      </c>
      <c r="U30" s="347">
        <v>-394849</v>
      </c>
      <c r="V30" s="347">
        <v>-150954</v>
      </c>
    </row>
    <row r="31" spans="1:22">
      <c r="A31" s="353">
        <v>200</v>
      </c>
      <c r="B31" s="354" t="s">
        <v>87</v>
      </c>
      <c r="C31" s="316">
        <v>-32481</v>
      </c>
      <c r="D31" s="317">
        <v>-12193</v>
      </c>
      <c r="E31" s="317">
        <f t="shared" si="0"/>
        <v>-20288</v>
      </c>
      <c r="F31" s="463">
        <f t="shared" si="1"/>
        <v>1.6639055195604036</v>
      </c>
      <c r="H31" s="316">
        <v>-30010</v>
      </c>
      <c r="I31" s="316">
        <v>-14901</v>
      </c>
      <c r="J31" s="316">
        <v>2276</v>
      </c>
      <c r="K31" s="317">
        <v>-12193</v>
      </c>
      <c r="L31" s="317">
        <v>-9202</v>
      </c>
      <c r="M31" s="317">
        <v>-11693</v>
      </c>
      <c r="N31" s="317">
        <v>-1995</v>
      </c>
      <c r="O31" s="342">
        <v>-25194</v>
      </c>
      <c r="P31" s="342">
        <v>-49130</v>
      </c>
      <c r="Q31" s="342">
        <v>-37039</v>
      </c>
      <c r="R31" s="316">
        <v>-11663</v>
      </c>
      <c r="S31" s="317">
        <v>-45891</v>
      </c>
      <c r="T31" s="317">
        <v>-7990</v>
      </c>
      <c r="U31" s="317">
        <v>-5168</v>
      </c>
      <c r="V31" s="317">
        <v>-1014</v>
      </c>
    </row>
    <row r="32" spans="1:22">
      <c r="A32" s="356" t="s">
        <v>235</v>
      </c>
      <c r="B32" s="354" t="s">
        <v>443</v>
      </c>
      <c r="C32" s="316">
        <v>-88182</v>
      </c>
      <c r="D32" s="317">
        <v>-60681</v>
      </c>
      <c r="E32" s="317">
        <f t="shared" si="0"/>
        <v>-27501</v>
      </c>
      <c r="F32" s="463">
        <f t="shared" si="1"/>
        <v>0.45320611064418848</v>
      </c>
      <c r="H32" s="316">
        <v>-64653</v>
      </c>
      <c r="I32" s="316">
        <v>-34163</v>
      </c>
      <c r="J32" s="316">
        <v>-31978</v>
      </c>
      <c r="K32" s="317">
        <v>-60681</v>
      </c>
      <c r="L32" s="317">
        <v>-58414</v>
      </c>
      <c r="M32" s="317">
        <v>-32643</v>
      </c>
      <c r="N32" s="317">
        <v>-23184</v>
      </c>
      <c r="O32" s="342">
        <v>-52325</v>
      </c>
      <c r="P32" s="342">
        <v>-52400</v>
      </c>
      <c r="Q32" s="342">
        <v>-28952</v>
      </c>
      <c r="R32" s="316">
        <v>-20282</v>
      </c>
      <c r="S32" s="317">
        <v>-37721</v>
      </c>
      <c r="T32" s="317">
        <v>-36152</v>
      </c>
      <c r="U32" s="317">
        <v>-15947</v>
      </c>
      <c r="V32" s="317">
        <v>-18061</v>
      </c>
    </row>
    <row r="33" spans="1:22" ht="18.75">
      <c r="A33" s="357" t="s">
        <v>444</v>
      </c>
      <c r="B33" s="341" t="s">
        <v>445</v>
      </c>
      <c r="C33" s="316">
        <v>-2079</v>
      </c>
      <c r="D33" s="317">
        <v>6611</v>
      </c>
      <c r="E33" s="317">
        <f t="shared" si="0"/>
        <v>-8690</v>
      </c>
      <c r="F33" s="463">
        <f t="shared" si="1"/>
        <v>-1.3144758735440931</v>
      </c>
      <c r="H33" s="316">
        <v>-4020</v>
      </c>
      <c r="I33" s="316">
        <v>-5160</v>
      </c>
      <c r="J33" s="316">
        <v>321</v>
      </c>
      <c r="K33" s="317">
        <v>6611</v>
      </c>
      <c r="L33" s="317">
        <v>8810</v>
      </c>
      <c r="M33" s="317">
        <v>8395</v>
      </c>
      <c r="N33" s="317">
        <v>3809</v>
      </c>
      <c r="O33" s="342">
        <v>-48701</v>
      </c>
      <c r="P33" s="342">
        <v>8953</v>
      </c>
      <c r="Q33" s="342">
        <v>5418</v>
      </c>
      <c r="R33" s="316">
        <v>2827</v>
      </c>
      <c r="S33" s="317">
        <v>-9886</v>
      </c>
      <c r="T33" s="317">
        <v>11433</v>
      </c>
      <c r="U33" s="317">
        <v>6548</v>
      </c>
      <c r="V33" s="317">
        <v>3705</v>
      </c>
    </row>
    <row r="34" spans="1:22">
      <c r="A34" s="358">
        <v>275</v>
      </c>
      <c r="B34" s="354" t="s">
        <v>308</v>
      </c>
      <c r="C34" s="316">
        <v>0</v>
      </c>
      <c r="D34" s="317">
        <v>343361</v>
      </c>
      <c r="E34" s="317">
        <f t="shared" si="0"/>
        <v>-343361</v>
      </c>
      <c r="F34" s="476" t="s">
        <v>263</v>
      </c>
      <c r="H34" s="316">
        <v>0</v>
      </c>
      <c r="I34" s="316">
        <v>0</v>
      </c>
      <c r="J34" s="316">
        <v>0</v>
      </c>
      <c r="K34" s="317">
        <v>343361</v>
      </c>
      <c r="L34" s="317">
        <v>353805</v>
      </c>
      <c r="M34" s="317">
        <v>0</v>
      </c>
      <c r="N34" s="317">
        <v>0</v>
      </c>
      <c r="O34" s="342">
        <v>0</v>
      </c>
      <c r="P34" s="342">
        <v>0</v>
      </c>
      <c r="Q34" s="342">
        <v>0</v>
      </c>
      <c r="R34" s="316">
        <v>0</v>
      </c>
      <c r="S34" s="317">
        <v>190892</v>
      </c>
      <c r="T34" s="317">
        <v>130722</v>
      </c>
      <c r="U34" s="317">
        <v>130722</v>
      </c>
      <c r="V34" s="317">
        <v>0</v>
      </c>
    </row>
    <row r="35" spans="1:22">
      <c r="A35" s="343" t="s">
        <v>198</v>
      </c>
      <c r="B35" s="344" t="s">
        <v>525</v>
      </c>
      <c r="C35" s="346">
        <v>203622</v>
      </c>
      <c r="D35" s="347">
        <v>416898</v>
      </c>
      <c r="E35" s="347">
        <f t="shared" si="0"/>
        <v>-213276</v>
      </c>
      <c r="F35" s="465">
        <f t="shared" si="1"/>
        <v>-0.51157837168803877</v>
      </c>
      <c r="H35" s="346">
        <v>157619</v>
      </c>
      <c r="I35" s="346">
        <v>46615</v>
      </c>
      <c r="J35" s="346">
        <v>16521</v>
      </c>
      <c r="K35" s="347">
        <v>416898</v>
      </c>
      <c r="L35" s="347">
        <v>557938</v>
      </c>
      <c r="M35" s="347">
        <v>120548</v>
      </c>
      <c r="N35" s="347">
        <v>63320</v>
      </c>
      <c r="O35" s="345">
        <v>345526</v>
      </c>
      <c r="P35" s="345">
        <v>403278</v>
      </c>
      <c r="Q35" s="345">
        <v>331932</v>
      </c>
      <c r="R35" s="346">
        <v>272403</v>
      </c>
      <c r="S35" s="347">
        <v>199120</v>
      </c>
      <c r="T35" s="347">
        <v>161609</v>
      </c>
      <c r="U35" s="347">
        <v>109049</v>
      </c>
      <c r="V35" s="347">
        <v>25011</v>
      </c>
    </row>
    <row r="36" spans="1:22">
      <c r="A36" s="356" t="s">
        <v>448</v>
      </c>
      <c r="B36" s="354" t="s">
        <v>526</v>
      </c>
      <c r="C36" s="316">
        <v>67045</v>
      </c>
      <c r="D36" s="317">
        <v>-22446</v>
      </c>
      <c r="E36" s="317">
        <f t="shared" si="0"/>
        <v>89491</v>
      </c>
      <c r="F36" s="463">
        <f t="shared" si="1"/>
        <v>-3.9869464492559921</v>
      </c>
      <c r="H36" s="316">
        <v>62362</v>
      </c>
      <c r="I36" s="316">
        <v>68947</v>
      </c>
      <c r="J36" s="316">
        <v>-6119</v>
      </c>
      <c r="K36" s="317">
        <v>-22446</v>
      </c>
      <c r="L36" s="317">
        <v>-19945</v>
      </c>
      <c r="M36" s="317">
        <v>-11279</v>
      </c>
      <c r="N36" s="317">
        <v>-12266</v>
      </c>
      <c r="O36" s="342">
        <v>100264</v>
      </c>
      <c r="P36" s="342">
        <v>-23974</v>
      </c>
      <c r="Q36" s="342">
        <v>-9768</v>
      </c>
      <c r="R36" s="316">
        <v>-6918</v>
      </c>
      <c r="S36" s="317">
        <v>-22238</v>
      </c>
      <c r="T36" s="317">
        <v>-13513</v>
      </c>
      <c r="U36" s="317">
        <v>10183</v>
      </c>
      <c r="V36" s="317">
        <v>-7743</v>
      </c>
    </row>
    <row r="37" spans="1:22">
      <c r="A37" s="355" t="s">
        <v>201</v>
      </c>
      <c r="B37" s="344" t="s">
        <v>222</v>
      </c>
      <c r="C37" s="346">
        <v>270667</v>
      </c>
      <c r="D37" s="347">
        <v>394452</v>
      </c>
      <c r="E37" s="347">
        <f t="shared" si="0"/>
        <v>-123785</v>
      </c>
      <c r="F37" s="465">
        <f t="shared" si="1"/>
        <v>-0.31381511565412268</v>
      </c>
      <c r="H37" s="346">
        <v>219981</v>
      </c>
      <c r="I37" s="346">
        <v>115562</v>
      </c>
      <c r="J37" s="346">
        <v>10402</v>
      </c>
      <c r="K37" s="347">
        <v>394452</v>
      </c>
      <c r="L37" s="347">
        <v>537993</v>
      </c>
      <c r="M37" s="347">
        <v>109269</v>
      </c>
      <c r="N37" s="347">
        <v>51054</v>
      </c>
      <c r="O37" s="345">
        <v>445790</v>
      </c>
      <c r="P37" s="345">
        <v>379304</v>
      </c>
      <c r="Q37" s="345">
        <v>322164</v>
      </c>
      <c r="R37" s="346">
        <v>265485</v>
      </c>
      <c r="S37" s="347">
        <v>176882</v>
      </c>
      <c r="T37" s="347">
        <v>148096</v>
      </c>
      <c r="U37" s="347">
        <v>119232</v>
      </c>
      <c r="V37" s="347">
        <v>17268</v>
      </c>
    </row>
    <row r="38" spans="1:22">
      <c r="A38" s="358" t="s">
        <v>202</v>
      </c>
      <c r="B38" s="341" t="s">
        <v>351</v>
      </c>
      <c r="C38" s="316">
        <v>-25017</v>
      </c>
      <c r="D38" s="317">
        <v>-14869</v>
      </c>
      <c r="E38" s="317">
        <f t="shared" si="0"/>
        <v>-10148</v>
      </c>
      <c r="F38" s="463">
        <f t="shared" si="1"/>
        <v>0.68249377900329544</v>
      </c>
      <c r="H38" s="316">
        <v>-19362</v>
      </c>
      <c r="I38" s="316">
        <v>-10883</v>
      </c>
      <c r="J38" s="316">
        <v>-4320</v>
      </c>
      <c r="K38" s="317">
        <v>-14869</v>
      </c>
      <c r="L38" s="317">
        <v>-15068</v>
      </c>
      <c r="M38" s="317">
        <v>-8777</v>
      </c>
      <c r="N38" s="317">
        <v>-3083</v>
      </c>
      <c r="O38" s="342">
        <v>-43837</v>
      </c>
      <c r="P38" s="342">
        <v>-21178</v>
      </c>
      <c r="Q38" s="342">
        <v>-14279</v>
      </c>
      <c r="R38" s="316">
        <v>-14462</v>
      </c>
      <c r="S38" s="317">
        <v>-444</v>
      </c>
      <c r="T38" s="317">
        <v>862</v>
      </c>
      <c r="U38" s="317">
        <v>-170</v>
      </c>
      <c r="V38" s="317">
        <v>-2710</v>
      </c>
    </row>
    <row r="39" spans="1:22">
      <c r="A39" s="359" t="s">
        <v>450</v>
      </c>
      <c r="B39" s="360" t="s">
        <v>224</v>
      </c>
      <c r="C39" s="346">
        <v>245650</v>
      </c>
      <c r="D39" s="347">
        <v>379583</v>
      </c>
      <c r="E39" s="347">
        <f t="shared" si="0"/>
        <v>-133933</v>
      </c>
      <c r="F39" s="465">
        <f t="shared" si="1"/>
        <v>-0.35284246133256758</v>
      </c>
      <c r="H39" s="346">
        <v>200619</v>
      </c>
      <c r="I39" s="346">
        <v>104679</v>
      </c>
      <c r="J39" s="346">
        <v>6082</v>
      </c>
      <c r="K39" s="347">
        <v>379583</v>
      </c>
      <c r="L39" s="347">
        <v>522925</v>
      </c>
      <c r="M39" s="347">
        <v>100492</v>
      </c>
      <c r="N39" s="347">
        <v>47971</v>
      </c>
      <c r="O39" s="345">
        <v>401953</v>
      </c>
      <c r="P39" s="345">
        <v>358126</v>
      </c>
      <c r="Q39" s="345">
        <v>307702</v>
      </c>
      <c r="R39" s="346">
        <v>251023</v>
      </c>
      <c r="S39" s="347">
        <v>176438</v>
      </c>
      <c r="T39" s="347">
        <v>148958</v>
      </c>
      <c r="U39" s="347">
        <v>119062</v>
      </c>
      <c r="V39" s="347">
        <v>14558</v>
      </c>
    </row>
    <row r="40" spans="1:22">
      <c r="I40" s="320"/>
    </row>
    <row r="41" spans="1:22">
      <c r="B41" s="323" t="s">
        <v>239</v>
      </c>
      <c r="C41" s="323"/>
      <c r="D41" s="323"/>
      <c r="E41" s="323"/>
      <c r="F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</row>
    <row r="42" spans="1:22">
      <c r="B42" s="324" t="s">
        <v>492</v>
      </c>
      <c r="C42" s="462">
        <v>139969</v>
      </c>
      <c r="D42" s="326">
        <v>137269</v>
      </c>
      <c r="E42" s="326">
        <f t="shared" ref="E42:E43" si="4">+C42-D42</f>
        <v>2700</v>
      </c>
      <c r="F42" s="475">
        <f t="shared" ref="F42:F43" si="5">+E42/D42</f>
        <v>1.966940824221055E-2</v>
      </c>
      <c r="H42" s="462">
        <v>103478</v>
      </c>
      <c r="I42" s="462">
        <v>68573</v>
      </c>
      <c r="J42" s="462">
        <v>34037</v>
      </c>
      <c r="K42" s="326">
        <v>137269</v>
      </c>
      <c r="L42" s="326">
        <v>100051</v>
      </c>
      <c r="M42" s="326">
        <v>63727</v>
      </c>
      <c r="N42" s="326">
        <v>31746</v>
      </c>
      <c r="O42" s="325">
        <v>126014</v>
      </c>
      <c r="P42" s="325">
        <v>94974</v>
      </c>
      <c r="Q42" s="325">
        <v>63452</v>
      </c>
      <c r="R42" s="325">
        <v>31823</v>
      </c>
      <c r="S42" s="326">
        <v>126175</v>
      </c>
      <c r="T42" s="326">
        <v>92364</v>
      </c>
      <c r="U42" s="326">
        <v>65193</v>
      </c>
      <c r="V42" s="326">
        <v>30405</v>
      </c>
    </row>
    <row r="43" spans="1:22">
      <c r="B43" s="324" t="s">
        <v>443</v>
      </c>
      <c r="C43" s="462">
        <v>-88182</v>
      </c>
      <c r="D43" s="326">
        <v>-60681</v>
      </c>
      <c r="E43" s="326">
        <f t="shared" si="4"/>
        <v>-27501</v>
      </c>
      <c r="F43" s="475">
        <f t="shared" si="5"/>
        <v>0.45320611064418848</v>
      </c>
      <c r="H43" s="462">
        <v>-64653</v>
      </c>
      <c r="I43" s="462">
        <f>+I32</f>
        <v>-34163</v>
      </c>
      <c r="J43" s="462">
        <f>+J32</f>
        <v>-31978</v>
      </c>
      <c r="K43" s="326">
        <v>-60681</v>
      </c>
      <c r="L43" s="326">
        <v>-58414</v>
      </c>
      <c r="M43" s="326">
        <v>-32643</v>
      </c>
      <c r="N43" s="326">
        <v>-23184</v>
      </c>
      <c r="O43" s="325">
        <v>-52325</v>
      </c>
      <c r="P43" s="325">
        <v>-52400</v>
      </c>
      <c r="Q43" s="325">
        <v>-28952</v>
      </c>
      <c r="R43" s="325">
        <v>-20282</v>
      </c>
      <c r="S43" s="326">
        <v>-37721</v>
      </c>
      <c r="T43" s="326">
        <v>-36152</v>
      </c>
      <c r="U43" s="326">
        <v>-15947</v>
      </c>
      <c r="V43" s="326">
        <v>-18061</v>
      </c>
    </row>
    <row r="44" spans="1:22">
      <c r="B44" s="320" t="s">
        <v>471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4"/>
  <sheetViews>
    <sheetView zoomScale="90" zoomScaleNormal="90" workbookViewId="0">
      <selection activeCell="D29" sqref="D29"/>
    </sheetView>
  </sheetViews>
  <sheetFormatPr defaultColWidth="52" defaultRowHeight="12.75"/>
  <cols>
    <col min="1" max="1" width="15" style="320" customWidth="1"/>
    <col min="2" max="2" width="65.7109375" style="320" customWidth="1"/>
    <col min="3" max="10" width="13.5703125" style="320" customWidth="1"/>
    <col min="11" max="11" width="12.7109375" style="320" customWidth="1"/>
    <col min="12" max="12" width="13.42578125" style="320" customWidth="1"/>
    <col min="13" max="13" width="14" style="320" customWidth="1"/>
    <col min="14" max="14" width="12.28515625" style="320" customWidth="1"/>
    <col min="15" max="15" width="12.5703125" style="320" bestFit="1" customWidth="1"/>
    <col min="16" max="16" width="12.85546875" style="320" bestFit="1" customWidth="1"/>
    <col min="17" max="17" width="12.7109375" style="320" bestFit="1" customWidth="1"/>
    <col min="18" max="18" width="12.85546875" style="320" bestFit="1" customWidth="1"/>
    <col min="19" max="16384" width="52" style="320"/>
  </cols>
  <sheetData>
    <row r="8" spans="1:18" ht="18.75">
      <c r="A8" s="327" t="s">
        <v>474</v>
      </c>
    </row>
    <row r="11" spans="1:18" ht="13.5" thickBot="1"/>
    <row r="12" spans="1:18" ht="31.5" customHeight="1" thickBot="1">
      <c r="A12" s="480" t="s">
        <v>187</v>
      </c>
      <c r="B12" s="480">
        <f>$W$70</f>
        <v>0</v>
      </c>
      <c r="C12" s="339" t="s">
        <v>516</v>
      </c>
      <c r="D12" s="339" t="s">
        <v>518</v>
      </c>
      <c r="E12" s="339" t="s">
        <v>527</v>
      </c>
      <c r="F12" s="339" t="s">
        <v>531</v>
      </c>
      <c r="G12" s="321" t="s">
        <v>501</v>
      </c>
      <c r="H12" s="321" t="s">
        <v>503</v>
      </c>
      <c r="I12" s="321" t="s">
        <v>511</v>
      </c>
      <c r="J12" s="321" t="s">
        <v>514</v>
      </c>
      <c r="K12" s="339" t="s">
        <v>467</v>
      </c>
      <c r="L12" s="339" t="s">
        <v>354</v>
      </c>
      <c r="M12" s="339" t="s">
        <v>481</v>
      </c>
      <c r="N12" s="339" t="s">
        <v>496</v>
      </c>
      <c r="O12" s="321" t="s">
        <v>434</v>
      </c>
      <c r="P12" s="321" t="s">
        <v>302</v>
      </c>
      <c r="Q12" s="321" t="s">
        <v>305</v>
      </c>
      <c r="R12" s="321" t="s">
        <v>309</v>
      </c>
    </row>
    <row r="13" spans="1:18">
      <c r="A13" s="340" t="s">
        <v>188</v>
      </c>
      <c r="B13" s="341" t="s">
        <v>68</v>
      </c>
      <c r="C13" s="316">
        <v>307971</v>
      </c>
      <c r="D13" s="316">
        <v>310280</v>
      </c>
      <c r="E13" s="316">
        <v>325492</v>
      </c>
      <c r="F13" s="316">
        <v>295133</v>
      </c>
      <c r="G13" s="317">
        <v>273896</v>
      </c>
      <c r="H13" s="317">
        <v>272288</v>
      </c>
      <c r="I13" s="317">
        <v>315909</v>
      </c>
      <c r="J13" s="317">
        <v>302446</v>
      </c>
      <c r="K13" s="316">
        <v>293234</v>
      </c>
      <c r="L13" s="316">
        <v>280268</v>
      </c>
      <c r="M13" s="316">
        <v>276590</v>
      </c>
      <c r="N13" s="316">
        <v>272345</v>
      </c>
      <c r="O13" s="317">
        <v>288114</v>
      </c>
      <c r="P13" s="317">
        <v>282005</v>
      </c>
      <c r="Q13" s="317">
        <v>280218</v>
      </c>
      <c r="R13" s="317">
        <v>274142</v>
      </c>
    </row>
    <row r="14" spans="1:18" s="451" customFormat="1">
      <c r="A14" s="447"/>
      <c r="B14" s="446" t="s">
        <v>504</v>
      </c>
      <c r="C14" s="450">
        <v>9414</v>
      </c>
      <c r="D14" s="450">
        <v>7945</v>
      </c>
      <c r="E14" s="450">
        <v>5185</v>
      </c>
      <c r="F14" s="450">
        <v>3184</v>
      </c>
      <c r="G14" s="448">
        <v>13352</v>
      </c>
      <c r="H14" s="448">
        <v>15083</v>
      </c>
      <c r="I14" s="448">
        <v>11748</v>
      </c>
      <c r="J14" s="448">
        <v>3460</v>
      </c>
      <c r="K14" s="450">
        <v>25637</v>
      </c>
      <c r="L14" s="450">
        <v>20757</v>
      </c>
      <c r="M14" s="450">
        <v>17576</v>
      </c>
      <c r="N14" s="450">
        <v>12397</v>
      </c>
      <c r="O14" s="448"/>
      <c r="P14" s="448"/>
      <c r="Q14" s="448"/>
      <c r="R14" s="448"/>
    </row>
    <row r="15" spans="1:18">
      <c r="A15" s="340" t="s">
        <v>189</v>
      </c>
      <c r="B15" s="341" t="s">
        <v>71</v>
      </c>
      <c r="C15" s="316">
        <v>267595</v>
      </c>
      <c r="D15" s="316">
        <v>245102</v>
      </c>
      <c r="E15" s="316">
        <v>262127</v>
      </c>
      <c r="F15" s="316">
        <v>297690</v>
      </c>
      <c r="G15" s="317">
        <v>192544</v>
      </c>
      <c r="H15" s="317">
        <v>195210</v>
      </c>
      <c r="I15" s="317">
        <v>268316</v>
      </c>
      <c r="J15" s="317">
        <v>275880</v>
      </c>
      <c r="K15" s="316">
        <v>198120</v>
      </c>
      <c r="L15" s="316">
        <v>190936</v>
      </c>
      <c r="M15" s="342">
        <v>188025</v>
      </c>
      <c r="N15" s="342">
        <v>199184</v>
      </c>
      <c r="O15" s="317">
        <v>177373</v>
      </c>
      <c r="P15" s="317">
        <v>181851</v>
      </c>
      <c r="Q15" s="317">
        <v>184802</v>
      </c>
      <c r="R15" s="317">
        <v>196602</v>
      </c>
    </row>
    <row r="16" spans="1:18">
      <c r="A16" s="340" t="s">
        <v>190</v>
      </c>
      <c r="B16" s="341" t="s">
        <v>205</v>
      </c>
      <c r="C16" s="316">
        <v>809</v>
      </c>
      <c r="D16" s="316">
        <v>12034</v>
      </c>
      <c r="E16" s="316">
        <v>4550</v>
      </c>
      <c r="F16" s="316">
        <v>1099</v>
      </c>
      <c r="G16" s="317">
        <v>539</v>
      </c>
      <c r="H16" s="317">
        <v>9687</v>
      </c>
      <c r="I16" s="317">
        <v>3424</v>
      </c>
      <c r="J16" s="317">
        <v>451</v>
      </c>
      <c r="K16" s="316">
        <v>584</v>
      </c>
      <c r="L16" s="316">
        <v>12877</v>
      </c>
      <c r="M16" s="342">
        <v>325</v>
      </c>
      <c r="N16" s="342">
        <v>20553</v>
      </c>
      <c r="O16" s="317">
        <v>312</v>
      </c>
      <c r="P16" s="317">
        <v>10812</v>
      </c>
      <c r="Q16" s="317">
        <v>507</v>
      </c>
      <c r="R16" s="317">
        <v>785</v>
      </c>
    </row>
    <row r="17" spans="1:18">
      <c r="A17" s="340" t="s">
        <v>191</v>
      </c>
      <c r="B17" s="341" t="s">
        <v>206</v>
      </c>
      <c r="C17" s="316">
        <v>5642</v>
      </c>
      <c r="D17" s="316">
        <v>46832</v>
      </c>
      <c r="E17" s="316">
        <v>43115</v>
      </c>
      <c r="F17" s="316">
        <v>42576</v>
      </c>
      <c r="G17" s="317">
        <v>22062</v>
      </c>
      <c r="H17" s="317">
        <v>5403</v>
      </c>
      <c r="I17" s="317">
        <v>49721</v>
      </c>
      <c r="J17" s="317">
        <v>36807</v>
      </c>
      <c r="K17" s="316">
        <v>153634</v>
      </c>
      <c r="L17" s="316">
        <v>16431</v>
      </c>
      <c r="M17" s="342">
        <v>20879</v>
      </c>
      <c r="N17" s="342">
        <v>-86922</v>
      </c>
      <c r="O17" s="317">
        <v>24664</v>
      </c>
      <c r="P17" s="317">
        <v>25869</v>
      </c>
      <c r="Q17" s="317">
        <v>20489</v>
      </c>
      <c r="R17" s="317">
        <v>32112</v>
      </c>
    </row>
    <row r="18" spans="1:18">
      <c r="A18" s="340" t="s">
        <v>435</v>
      </c>
      <c r="B18" s="341" t="s">
        <v>90</v>
      </c>
      <c r="C18" s="316">
        <v>14607</v>
      </c>
      <c r="D18" s="316">
        <v>9724</v>
      </c>
      <c r="E18" s="316">
        <v>7638</v>
      </c>
      <c r="F18" s="316">
        <v>9005</v>
      </c>
      <c r="G18" s="317">
        <v>6337</v>
      </c>
      <c r="H18" s="317">
        <v>8923</v>
      </c>
      <c r="I18" s="317">
        <v>19511</v>
      </c>
      <c r="J18" s="317">
        <v>16308</v>
      </c>
      <c r="K18" s="316">
        <v>11485</v>
      </c>
      <c r="L18" s="316">
        <v>8174</v>
      </c>
      <c r="M18" s="342">
        <v>10998</v>
      </c>
      <c r="N18" s="342">
        <v>13552</v>
      </c>
      <c r="O18" s="317">
        <v>10310</v>
      </c>
      <c r="P18" s="317">
        <v>14298</v>
      </c>
      <c r="Q18" s="317">
        <v>23565</v>
      </c>
      <c r="R18" s="317">
        <v>10017</v>
      </c>
    </row>
    <row r="19" spans="1:18">
      <c r="A19" s="343"/>
      <c r="B19" s="344" t="s">
        <v>524</v>
      </c>
      <c r="C19" s="346">
        <v>596624</v>
      </c>
      <c r="D19" s="346">
        <v>623972</v>
      </c>
      <c r="E19" s="346">
        <v>642922</v>
      </c>
      <c r="F19" s="346">
        <v>645503</v>
      </c>
      <c r="G19" s="347">
        <v>495378</v>
      </c>
      <c r="H19" s="347">
        <v>491511</v>
      </c>
      <c r="I19" s="347">
        <v>656881</v>
      </c>
      <c r="J19" s="347">
        <v>631892</v>
      </c>
      <c r="K19" s="346">
        <v>657057</v>
      </c>
      <c r="L19" s="346">
        <v>508686</v>
      </c>
      <c r="M19" s="345">
        <v>496817</v>
      </c>
      <c r="N19" s="345">
        <v>418712</v>
      </c>
      <c r="O19" s="347">
        <f>SUM(O13:O18)</f>
        <v>500773</v>
      </c>
      <c r="P19" s="347">
        <f>SUM(P13:P18)</f>
        <v>514835</v>
      </c>
      <c r="Q19" s="347">
        <f>SUM(Q13:Q18)</f>
        <v>509581</v>
      </c>
      <c r="R19" s="347">
        <f>SUM(R13:R18)</f>
        <v>513658</v>
      </c>
    </row>
    <row r="20" spans="1:18">
      <c r="A20" s="340" t="s">
        <v>436</v>
      </c>
      <c r="B20" s="341" t="s">
        <v>437</v>
      </c>
      <c r="C20" s="316">
        <v>-255576</v>
      </c>
      <c r="D20" s="316">
        <v>-249088</v>
      </c>
      <c r="E20" s="316">
        <v>-216638</v>
      </c>
      <c r="F20" s="316">
        <v>-239417</v>
      </c>
      <c r="G20" s="317">
        <v>-213631</v>
      </c>
      <c r="H20" s="317">
        <v>-213109</v>
      </c>
      <c r="I20" s="317">
        <v>-230936</v>
      </c>
      <c r="J20" s="317">
        <v>-392010</v>
      </c>
      <c r="K20" s="316">
        <v>-207534</v>
      </c>
      <c r="L20" s="316">
        <v>-212900</v>
      </c>
      <c r="M20" s="342">
        <v>-194553</v>
      </c>
      <c r="N20" s="342">
        <v>-206507</v>
      </c>
      <c r="O20" s="317">
        <v>-194125</v>
      </c>
      <c r="P20" s="317">
        <v>-191551</v>
      </c>
      <c r="Q20" s="317">
        <v>-191656</v>
      </c>
      <c r="R20" s="317">
        <v>-206146</v>
      </c>
    </row>
    <row r="21" spans="1:18">
      <c r="A21" s="340" t="s">
        <v>438</v>
      </c>
      <c r="B21" s="341" t="s">
        <v>210</v>
      </c>
      <c r="C21" s="316">
        <v>-114546</v>
      </c>
      <c r="D21" s="316">
        <v>-116917</v>
      </c>
      <c r="E21" s="316">
        <v>-120137</v>
      </c>
      <c r="F21" s="316">
        <v>-147440</v>
      </c>
      <c r="G21" s="317">
        <v>-90930</v>
      </c>
      <c r="H21" s="317">
        <v>-96204</v>
      </c>
      <c r="I21" s="317">
        <v>-118223</v>
      </c>
      <c r="J21" s="317">
        <v>-146473</v>
      </c>
      <c r="K21" s="316">
        <v>-102285</v>
      </c>
      <c r="L21" s="316">
        <v>-109981</v>
      </c>
      <c r="M21" s="342">
        <v>-104323</v>
      </c>
      <c r="N21" s="342">
        <v>-125842</v>
      </c>
      <c r="O21" s="317">
        <v>-96628</v>
      </c>
      <c r="P21" s="317">
        <v>-104864</v>
      </c>
      <c r="Q21" s="317">
        <v>-107465</v>
      </c>
      <c r="R21" s="317">
        <v>-116654</v>
      </c>
    </row>
    <row r="22" spans="1:18">
      <c r="A22" s="340" t="s">
        <v>439</v>
      </c>
      <c r="B22" s="341" t="s">
        <v>440</v>
      </c>
      <c r="C22" s="316">
        <v>-40957</v>
      </c>
      <c r="D22" s="316">
        <v>-44051</v>
      </c>
      <c r="E22" s="316">
        <v>-42995</v>
      </c>
      <c r="F22" s="316">
        <v>-50515</v>
      </c>
      <c r="G22" s="317">
        <v>-33172</v>
      </c>
      <c r="H22" s="317">
        <v>-35380</v>
      </c>
      <c r="I22" s="317">
        <v>-40189</v>
      </c>
      <c r="J22" s="317">
        <v>-76335</v>
      </c>
      <c r="K22" s="316">
        <v>-21339</v>
      </c>
      <c r="L22" s="316">
        <v>-34986</v>
      </c>
      <c r="M22" s="342">
        <v>-22933</v>
      </c>
      <c r="N22" s="342">
        <v>-39681</v>
      </c>
      <c r="O22" s="317">
        <v>-18685</v>
      </c>
      <c r="P22" s="317">
        <v>-22012</v>
      </c>
      <c r="Q22" s="317">
        <v>-20653</v>
      </c>
      <c r="R22" s="317">
        <v>-26079</v>
      </c>
    </row>
    <row r="23" spans="1:18">
      <c r="A23" s="343"/>
      <c r="B23" s="344" t="s">
        <v>523</v>
      </c>
      <c r="C23" s="346">
        <v>-411079</v>
      </c>
      <c r="D23" s="346">
        <v>-410056</v>
      </c>
      <c r="E23" s="346">
        <v>-379770</v>
      </c>
      <c r="F23" s="346">
        <v>-437372</v>
      </c>
      <c r="G23" s="347">
        <v>-337733</v>
      </c>
      <c r="H23" s="347">
        <v>-344693</v>
      </c>
      <c r="I23" s="347">
        <v>-389348</v>
      </c>
      <c r="J23" s="347">
        <v>-614818</v>
      </c>
      <c r="K23" s="346">
        <v>-331158</v>
      </c>
      <c r="L23" s="346">
        <v>-357867</v>
      </c>
      <c r="M23" s="345">
        <v>-321809</v>
      </c>
      <c r="N23" s="345">
        <v>-372030</v>
      </c>
      <c r="O23" s="347">
        <f>SUM(O20:O22)</f>
        <v>-309438</v>
      </c>
      <c r="P23" s="347">
        <f>SUM(P20:P22)</f>
        <v>-318427</v>
      </c>
      <c r="Q23" s="347">
        <f>SUM(Q20:Q22)</f>
        <v>-319774</v>
      </c>
      <c r="R23" s="347">
        <f>SUM(R20:R22)</f>
        <v>-348879</v>
      </c>
    </row>
    <row r="24" spans="1:18">
      <c r="A24" s="348"/>
      <c r="B24" s="349" t="s">
        <v>213</v>
      </c>
      <c r="C24" s="351">
        <v>185545</v>
      </c>
      <c r="D24" s="351">
        <v>213916</v>
      </c>
      <c r="E24" s="351">
        <v>263152</v>
      </c>
      <c r="F24" s="351">
        <v>208131</v>
      </c>
      <c r="G24" s="352">
        <v>157645</v>
      </c>
      <c r="H24" s="352">
        <v>146818</v>
      </c>
      <c r="I24" s="352">
        <v>267533</v>
      </c>
      <c r="J24" s="352">
        <v>17074</v>
      </c>
      <c r="K24" s="351">
        <v>325899</v>
      </c>
      <c r="L24" s="351">
        <v>150819</v>
      </c>
      <c r="M24" s="350">
        <v>175008</v>
      </c>
      <c r="N24" s="350">
        <v>46682</v>
      </c>
      <c r="O24" s="352">
        <f>+O19+O23</f>
        <v>191335</v>
      </c>
      <c r="P24" s="352">
        <f>+P19+P23</f>
        <v>196408</v>
      </c>
      <c r="Q24" s="352">
        <f>+Q19+Q23</f>
        <v>189807</v>
      </c>
      <c r="R24" s="352">
        <f>+R19+R23</f>
        <v>164779</v>
      </c>
    </row>
    <row r="25" spans="1:18">
      <c r="A25" s="353" t="s">
        <v>194</v>
      </c>
      <c r="B25" s="354" t="s">
        <v>484</v>
      </c>
      <c r="C25" s="316">
        <v>-139553</v>
      </c>
      <c r="D25" s="316">
        <v>-157769</v>
      </c>
      <c r="E25" s="316">
        <v>-107870</v>
      </c>
      <c r="F25" s="316">
        <v>-136685</v>
      </c>
      <c r="G25" s="317">
        <v>-72485</v>
      </c>
      <c r="H25" s="317">
        <v>-74551</v>
      </c>
      <c r="I25" s="317">
        <v>-160985</v>
      </c>
      <c r="J25" s="317">
        <v>-139526</v>
      </c>
      <c r="K25" s="316">
        <v>-26141</v>
      </c>
      <c r="L25" s="316">
        <v>-58793</v>
      </c>
      <c r="M25" s="342">
        <v>-70272</v>
      </c>
      <c r="N25" s="342">
        <v>-70566</v>
      </c>
      <c r="O25" s="317">
        <v>-133573</v>
      </c>
      <c r="P25" s="317">
        <v>-189659</v>
      </c>
      <c r="Q25" s="317">
        <v>-89722</v>
      </c>
      <c r="R25" s="317">
        <v>-123021</v>
      </c>
    </row>
    <row r="26" spans="1:18" s="451" customFormat="1">
      <c r="A26" s="478"/>
      <c r="B26" s="479" t="s">
        <v>521</v>
      </c>
      <c r="C26" s="450">
        <v>-139991</v>
      </c>
      <c r="D26" s="450">
        <v>-153846</v>
      </c>
      <c r="E26" s="450">
        <v>-106524</v>
      </c>
      <c r="F26" s="450">
        <v>-134244</v>
      </c>
      <c r="G26" s="448">
        <v>-90930</v>
      </c>
      <c r="H26" s="448">
        <v>-96204</v>
      </c>
      <c r="I26" s="448">
        <v>-118223</v>
      </c>
      <c r="J26" s="448">
        <v>-146473</v>
      </c>
      <c r="K26" s="449">
        <v>-26141</v>
      </c>
      <c r="L26" s="449">
        <v>-56547</v>
      </c>
      <c r="M26" s="450">
        <v>-70087</v>
      </c>
      <c r="N26" s="450">
        <v>-70540</v>
      </c>
      <c r="O26" s="448"/>
      <c r="P26" s="448"/>
      <c r="Q26" s="448"/>
      <c r="R26" s="448"/>
    </row>
    <row r="27" spans="1:18" s="451" customFormat="1">
      <c r="A27" s="478"/>
      <c r="B27" s="479" t="s">
        <v>522</v>
      </c>
      <c r="C27" s="450">
        <v>438</v>
      </c>
      <c r="D27" s="450">
        <v>-3923</v>
      </c>
      <c r="E27" s="450">
        <v>-1346</v>
      </c>
      <c r="F27" s="450">
        <v>-2441</v>
      </c>
      <c r="G27" s="448">
        <v>-33172</v>
      </c>
      <c r="H27" s="448">
        <v>-35380</v>
      </c>
      <c r="I27" s="448">
        <v>-40189</v>
      </c>
      <c r="J27" s="448">
        <v>-76335</v>
      </c>
      <c r="K27" s="449">
        <v>0</v>
      </c>
      <c r="L27" s="449">
        <v>-2246</v>
      </c>
      <c r="M27" s="450">
        <v>-185</v>
      </c>
      <c r="N27" s="450">
        <v>-26</v>
      </c>
      <c r="O27" s="448"/>
      <c r="P27" s="448"/>
      <c r="Q27" s="448"/>
      <c r="R27" s="448"/>
    </row>
    <row r="28" spans="1:18">
      <c r="A28" s="353" t="s">
        <v>441</v>
      </c>
      <c r="B28" s="354" t="s">
        <v>485</v>
      </c>
      <c r="C28" s="316">
        <v>105</v>
      </c>
      <c r="D28" s="316">
        <v>-963</v>
      </c>
      <c r="E28" s="316">
        <v>363</v>
      </c>
      <c r="F28" s="316">
        <v>133</v>
      </c>
      <c r="G28" s="317">
        <v>421</v>
      </c>
      <c r="H28" s="317">
        <v>-392</v>
      </c>
      <c r="I28" s="317">
        <v>553</v>
      </c>
      <c r="J28" s="317">
        <v>674</v>
      </c>
      <c r="K28" s="316">
        <v>1763</v>
      </c>
      <c r="L28" s="316">
        <v>141</v>
      </c>
      <c r="M28" s="342">
        <v>150</v>
      </c>
      <c r="N28" s="342">
        <v>12</v>
      </c>
      <c r="O28" s="317">
        <v>-17381</v>
      </c>
      <c r="P28" s="317">
        <v>-54236</v>
      </c>
      <c r="Q28" s="317">
        <v>-29383</v>
      </c>
      <c r="R28" s="317">
        <v>-3628</v>
      </c>
    </row>
    <row r="29" spans="1:18">
      <c r="A29" s="353">
        <v>140</v>
      </c>
      <c r="B29" s="354" t="s">
        <v>442</v>
      </c>
      <c r="C29" s="316">
        <v>-195</v>
      </c>
      <c r="D29" s="316">
        <v>-247</v>
      </c>
      <c r="E29" s="316">
        <v>-182</v>
      </c>
      <c r="F29" s="316">
        <v>-1517</v>
      </c>
      <c r="G29" s="317">
        <v>-891</v>
      </c>
      <c r="H29" s="317">
        <v>-76</v>
      </c>
      <c r="I29" s="317">
        <v>-651</v>
      </c>
      <c r="J29" s="317">
        <v>-1361</v>
      </c>
      <c r="K29" s="316">
        <v>0</v>
      </c>
      <c r="L29" s="316">
        <v>-1183</v>
      </c>
      <c r="M29" s="342">
        <v>-1536</v>
      </c>
      <c r="N29" s="342">
        <v>-237</v>
      </c>
      <c r="O29" s="317">
        <v>0</v>
      </c>
      <c r="P29" s="317">
        <v>0</v>
      </c>
      <c r="Q29" s="317">
        <v>0</v>
      </c>
      <c r="R29" s="317">
        <v>0</v>
      </c>
    </row>
    <row r="30" spans="1:18">
      <c r="A30" s="355"/>
      <c r="B30" s="344" t="s">
        <v>486</v>
      </c>
      <c r="C30" s="346">
        <v>-139643</v>
      </c>
      <c r="D30" s="346">
        <v>-158979</v>
      </c>
      <c r="E30" s="346">
        <v>-107689</v>
      </c>
      <c r="F30" s="346">
        <v>-138069</v>
      </c>
      <c r="G30" s="347">
        <v>-72955</v>
      </c>
      <c r="H30" s="347">
        <v>-75019</v>
      </c>
      <c r="I30" s="347">
        <v>-161083</v>
      </c>
      <c r="J30" s="347">
        <v>-140213</v>
      </c>
      <c r="K30" s="346">
        <v>-24378</v>
      </c>
      <c r="L30" s="346">
        <v>-59835</v>
      </c>
      <c r="M30" s="345">
        <v>-71658</v>
      </c>
      <c r="N30" s="345">
        <v>-70791</v>
      </c>
      <c r="O30" s="347">
        <f>SUM(O25:O29)</f>
        <v>-150954</v>
      </c>
      <c r="P30" s="347">
        <f t="shared" ref="P30:R30" si="0">SUM(P25:P29)</f>
        <v>-243895</v>
      </c>
      <c r="Q30" s="347">
        <f t="shared" si="0"/>
        <v>-119105</v>
      </c>
      <c r="R30" s="347">
        <f t="shared" si="0"/>
        <v>-126649</v>
      </c>
    </row>
    <row r="31" spans="1:18">
      <c r="A31" s="353">
        <v>200</v>
      </c>
      <c r="B31" s="354" t="s">
        <v>87</v>
      </c>
      <c r="C31" s="316">
        <v>2276</v>
      </c>
      <c r="D31" s="316">
        <v>-17177</v>
      </c>
      <c r="E31" s="316">
        <v>-15109</v>
      </c>
      <c r="F31" s="316">
        <v>-2471</v>
      </c>
      <c r="G31" s="317">
        <v>-1995</v>
      </c>
      <c r="H31" s="317">
        <v>-9698</v>
      </c>
      <c r="I31" s="317">
        <v>2491</v>
      </c>
      <c r="J31" s="317">
        <v>-2991</v>
      </c>
      <c r="K31" s="316">
        <v>-11663</v>
      </c>
      <c r="L31" s="316">
        <v>-25376</v>
      </c>
      <c r="M31" s="342">
        <v>-12091</v>
      </c>
      <c r="N31" s="342">
        <v>23936</v>
      </c>
      <c r="O31" s="317">
        <v>-1014</v>
      </c>
      <c r="P31" s="317">
        <v>-4154</v>
      </c>
      <c r="Q31" s="317">
        <v>-2822</v>
      </c>
      <c r="R31" s="317">
        <v>-37901</v>
      </c>
    </row>
    <row r="32" spans="1:18">
      <c r="A32" s="356" t="s">
        <v>235</v>
      </c>
      <c r="B32" s="354" t="s">
        <v>443</v>
      </c>
      <c r="C32" s="316">
        <v>-31978</v>
      </c>
      <c r="D32" s="316">
        <v>-2185</v>
      </c>
      <c r="E32" s="316">
        <v>-30490</v>
      </c>
      <c r="F32" s="316">
        <v>-23529</v>
      </c>
      <c r="G32" s="317">
        <v>-23184</v>
      </c>
      <c r="H32" s="317">
        <v>-9459</v>
      </c>
      <c r="I32" s="317">
        <v>-25771</v>
      </c>
      <c r="J32" s="317">
        <v>-2267</v>
      </c>
      <c r="K32" s="316">
        <v>-20282</v>
      </c>
      <c r="L32" s="316">
        <v>-8670</v>
      </c>
      <c r="M32" s="342">
        <v>-23448</v>
      </c>
      <c r="N32" s="342">
        <v>75</v>
      </c>
      <c r="O32" s="317">
        <v>-18061</v>
      </c>
      <c r="P32" s="317">
        <v>2114</v>
      </c>
      <c r="Q32" s="317">
        <v>-20205</v>
      </c>
      <c r="R32" s="317">
        <v>-1569</v>
      </c>
    </row>
    <row r="33" spans="1:18">
      <c r="A33" s="477" t="s">
        <v>444</v>
      </c>
      <c r="B33" s="341" t="s">
        <v>445</v>
      </c>
      <c r="C33" s="316">
        <v>321</v>
      </c>
      <c r="D33" s="316">
        <v>-5481</v>
      </c>
      <c r="E33" s="316">
        <v>1140</v>
      </c>
      <c r="F33" s="316">
        <v>1941</v>
      </c>
      <c r="G33" s="317">
        <v>3809</v>
      </c>
      <c r="H33" s="317">
        <v>4586</v>
      </c>
      <c r="I33" s="317">
        <v>415</v>
      </c>
      <c r="J33" s="317">
        <v>-2199</v>
      </c>
      <c r="K33" s="316">
        <v>2827</v>
      </c>
      <c r="L33" s="316">
        <v>2591</v>
      </c>
      <c r="M33" s="342">
        <v>3535</v>
      </c>
      <c r="N33" s="342">
        <v>-57654</v>
      </c>
      <c r="O33" s="317">
        <v>3705</v>
      </c>
      <c r="P33" s="317">
        <v>2843</v>
      </c>
      <c r="Q33" s="317">
        <v>4885</v>
      </c>
      <c r="R33" s="317">
        <v>-21319</v>
      </c>
    </row>
    <row r="34" spans="1:18">
      <c r="A34" s="358" t="s">
        <v>446</v>
      </c>
      <c r="B34" s="354" t="s">
        <v>308</v>
      </c>
      <c r="C34" s="316">
        <v>0</v>
      </c>
      <c r="D34" s="316">
        <v>0</v>
      </c>
      <c r="E34" s="316">
        <v>0</v>
      </c>
      <c r="F34" s="316">
        <v>0</v>
      </c>
      <c r="G34" s="317">
        <v>0</v>
      </c>
      <c r="H34" s="317">
        <v>0</v>
      </c>
      <c r="I34" s="317">
        <v>353805</v>
      </c>
      <c r="J34" s="317">
        <v>-10444</v>
      </c>
      <c r="K34" s="316">
        <v>0</v>
      </c>
      <c r="L34" s="316">
        <v>0</v>
      </c>
      <c r="M34" s="342">
        <v>0</v>
      </c>
      <c r="N34" s="342">
        <v>0</v>
      </c>
      <c r="O34" s="317">
        <v>0</v>
      </c>
      <c r="P34" s="317">
        <v>130722</v>
      </c>
      <c r="Q34" s="317">
        <v>0</v>
      </c>
      <c r="R34" s="317">
        <v>60170</v>
      </c>
    </row>
    <row r="35" spans="1:18">
      <c r="A35" s="355" t="s">
        <v>198</v>
      </c>
      <c r="B35" s="344" t="s">
        <v>525</v>
      </c>
      <c r="C35" s="346">
        <v>16521</v>
      </c>
      <c r="D35" s="346">
        <v>30094</v>
      </c>
      <c r="E35" s="346">
        <v>111004</v>
      </c>
      <c r="F35" s="346">
        <v>46003</v>
      </c>
      <c r="G35" s="347">
        <v>63320</v>
      </c>
      <c r="H35" s="347">
        <v>57228</v>
      </c>
      <c r="I35" s="347">
        <v>437390</v>
      </c>
      <c r="J35" s="347">
        <v>-141040</v>
      </c>
      <c r="K35" s="346">
        <v>272403</v>
      </c>
      <c r="L35" s="346">
        <v>59529</v>
      </c>
      <c r="M35" s="345">
        <v>71346</v>
      </c>
      <c r="N35" s="345">
        <v>-57752</v>
      </c>
      <c r="O35" s="347">
        <f t="shared" ref="O35:R35" si="1">+O24+SUM(O30:O34)</f>
        <v>25011</v>
      </c>
      <c r="P35" s="347">
        <f t="shared" si="1"/>
        <v>84038</v>
      </c>
      <c r="Q35" s="347">
        <f t="shared" si="1"/>
        <v>52560</v>
      </c>
      <c r="R35" s="347">
        <f t="shared" si="1"/>
        <v>37511</v>
      </c>
    </row>
    <row r="36" spans="1:18">
      <c r="A36" s="356" t="s">
        <v>448</v>
      </c>
      <c r="B36" s="354" t="s">
        <v>526</v>
      </c>
      <c r="C36" s="316">
        <v>-6119</v>
      </c>
      <c r="D36" s="316">
        <v>75066</v>
      </c>
      <c r="E36" s="316">
        <v>-6585</v>
      </c>
      <c r="F36" s="316">
        <v>4683</v>
      </c>
      <c r="G36" s="317">
        <v>-12266</v>
      </c>
      <c r="H36" s="317">
        <v>987</v>
      </c>
      <c r="I36" s="317">
        <v>-8666</v>
      </c>
      <c r="J36" s="317">
        <v>-2501</v>
      </c>
      <c r="K36" s="316">
        <v>-6918</v>
      </c>
      <c r="L36" s="316">
        <v>-2850</v>
      </c>
      <c r="M36" s="342">
        <v>-14206</v>
      </c>
      <c r="N36" s="342">
        <v>124238</v>
      </c>
      <c r="O36" s="317">
        <v>-7743</v>
      </c>
      <c r="P36" s="317">
        <v>17926</v>
      </c>
      <c r="Q36" s="317">
        <v>-23696</v>
      </c>
      <c r="R36" s="317">
        <v>-8725</v>
      </c>
    </row>
    <row r="37" spans="1:18">
      <c r="A37" s="355" t="s">
        <v>201</v>
      </c>
      <c r="B37" s="344" t="s">
        <v>222</v>
      </c>
      <c r="C37" s="346">
        <v>10402</v>
      </c>
      <c r="D37" s="346">
        <v>105160</v>
      </c>
      <c r="E37" s="346">
        <v>104419</v>
      </c>
      <c r="F37" s="346">
        <v>50686</v>
      </c>
      <c r="G37" s="347">
        <v>51054</v>
      </c>
      <c r="H37" s="347">
        <v>58215</v>
      </c>
      <c r="I37" s="347">
        <v>428724</v>
      </c>
      <c r="J37" s="347">
        <v>-143541</v>
      </c>
      <c r="K37" s="346">
        <v>265485</v>
      </c>
      <c r="L37" s="346">
        <v>56679</v>
      </c>
      <c r="M37" s="345">
        <v>57140</v>
      </c>
      <c r="N37" s="345">
        <v>66486</v>
      </c>
      <c r="O37" s="347">
        <f t="shared" ref="O37:R37" si="2">+O35+O36</f>
        <v>17268</v>
      </c>
      <c r="P37" s="347">
        <f t="shared" si="2"/>
        <v>101964</v>
      </c>
      <c r="Q37" s="347">
        <f t="shared" si="2"/>
        <v>28864</v>
      </c>
      <c r="R37" s="347">
        <f t="shared" si="2"/>
        <v>28786</v>
      </c>
    </row>
    <row r="38" spans="1:18">
      <c r="A38" s="358" t="s">
        <v>202</v>
      </c>
      <c r="B38" s="341" t="s">
        <v>351</v>
      </c>
      <c r="C38" s="316">
        <v>-4320</v>
      </c>
      <c r="D38" s="316">
        <v>-6563</v>
      </c>
      <c r="E38" s="316">
        <v>-8479</v>
      </c>
      <c r="F38" s="316">
        <v>-5655</v>
      </c>
      <c r="G38" s="317">
        <v>-3083</v>
      </c>
      <c r="H38" s="317">
        <v>-5694</v>
      </c>
      <c r="I38" s="317">
        <v>-6291</v>
      </c>
      <c r="J38" s="317">
        <v>199</v>
      </c>
      <c r="K38" s="316">
        <v>-14462</v>
      </c>
      <c r="L38" s="316">
        <v>183</v>
      </c>
      <c r="M38" s="342">
        <v>-6899</v>
      </c>
      <c r="N38" s="342">
        <v>-22659</v>
      </c>
      <c r="O38" s="317">
        <v>-2710</v>
      </c>
      <c r="P38" s="317">
        <v>2540</v>
      </c>
      <c r="Q38" s="317">
        <v>1032</v>
      </c>
      <c r="R38" s="317">
        <v>-1306</v>
      </c>
    </row>
    <row r="39" spans="1:18">
      <c r="A39" s="359" t="s">
        <v>450</v>
      </c>
      <c r="B39" s="360" t="s">
        <v>224</v>
      </c>
      <c r="C39" s="346">
        <v>6082</v>
      </c>
      <c r="D39" s="346">
        <v>98597</v>
      </c>
      <c r="E39" s="346">
        <v>95940</v>
      </c>
      <c r="F39" s="346">
        <v>45031</v>
      </c>
      <c r="G39" s="347">
        <v>47971</v>
      </c>
      <c r="H39" s="347">
        <v>52521</v>
      </c>
      <c r="I39" s="347">
        <v>422433</v>
      </c>
      <c r="J39" s="347">
        <v>-143342</v>
      </c>
      <c r="K39" s="346">
        <v>251023</v>
      </c>
      <c r="L39" s="346">
        <v>56862</v>
      </c>
      <c r="M39" s="345">
        <v>50424</v>
      </c>
      <c r="N39" s="345">
        <v>43827</v>
      </c>
      <c r="O39" s="347">
        <f t="shared" ref="O39:R39" si="3">+O37+O38</f>
        <v>14558</v>
      </c>
      <c r="P39" s="347">
        <f t="shared" si="3"/>
        <v>104504</v>
      </c>
      <c r="Q39" s="347">
        <f t="shared" si="3"/>
        <v>29896</v>
      </c>
      <c r="R39" s="347">
        <f t="shared" si="3"/>
        <v>27480</v>
      </c>
    </row>
    <row r="40" spans="1:18">
      <c r="C40" s="70"/>
      <c r="D40" s="70"/>
      <c r="E40" s="70"/>
      <c r="F40" s="70"/>
    </row>
    <row r="41" spans="1:18">
      <c r="B41" s="323" t="s">
        <v>468</v>
      </c>
      <c r="C41" s="474"/>
      <c r="D41" s="474"/>
      <c r="E41" s="474"/>
      <c r="F41" s="474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</row>
    <row r="42" spans="1:18">
      <c r="A42" s="320" t="s">
        <v>203</v>
      </c>
      <c r="B42" s="324" t="s">
        <v>469</v>
      </c>
      <c r="C42" s="462">
        <v>34037</v>
      </c>
      <c r="D42" s="462">
        <v>34536</v>
      </c>
      <c r="E42" s="462">
        <v>34905</v>
      </c>
      <c r="F42" s="462">
        <v>36491</v>
      </c>
      <c r="G42" s="326">
        <v>31746</v>
      </c>
      <c r="H42" s="326">
        <v>31981</v>
      </c>
      <c r="I42" s="326">
        <v>36324</v>
      </c>
      <c r="J42" s="326">
        <v>37218</v>
      </c>
      <c r="K42" s="325">
        <v>31823</v>
      </c>
      <c r="L42" s="325">
        <v>31629</v>
      </c>
      <c r="M42" s="325">
        <v>31522</v>
      </c>
      <c r="N42" s="325">
        <v>31040</v>
      </c>
      <c r="O42" s="326">
        <v>29981</v>
      </c>
      <c r="P42" s="326">
        <v>31001</v>
      </c>
      <c r="Q42" s="326">
        <v>31382</v>
      </c>
      <c r="R42" s="326">
        <v>33811</v>
      </c>
    </row>
    <row r="43" spans="1:18">
      <c r="A43" s="320" t="s">
        <v>237</v>
      </c>
      <c r="B43" s="324" t="s">
        <v>470</v>
      </c>
      <c r="C43" s="462">
        <v>-31978</v>
      </c>
      <c r="D43" s="462">
        <v>-2185</v>
      </c>
      <c r="E43" s="462">
        <v>-30490</v>
      </c>
      <c r="F43" s="462">
        <v>-23529</v>
      </c>
      <c r="G43" s="326">
        <v>-23184</v>
      </c>
      <c r="H43" s="326">
        <v>-9459</v>
      </c>
      <c r="I43" s="326">
        <v>-25771</v>
      </c>
      <c r="J43" s="326">
        <v>-2267</v>
      </c>
      <c r="K43" s="325">
        <v>-20282</v>
      </c>
      <c r="L43" s="325">
        <v>-8670</v>
      </c>
      <c r="M43" s="325">
        <v>-23448</v>
      </c>
      <c r="N43" s="325">
        <v>75</v>
      </c>
      <c r="O43" s="326">
        <v>-18061</v>
      </c>
      <c r="P43" s="326">
        <v>2114</v>
      </c>
      <c r="Q43" s="326">
        <v>-20205</v>
      </c>
      <c r="R43" s="326">
        <v>-1569</v>
      </c>
    </row>
    <row r="44" spans="1:18">
      <c r="B44" s="320" t="s">
        <v>471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P69"/>
  <sheetViews>
    <sheetView showGridLines="0" topLeftCell="A16" zoomScaleNormal="100" workbookViewId="0">
      <selection activeCell="D4" sqref="D4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6" width="12.140625" style="467" customWidth="1"/>
    <col min="7" max="10" width="12.140625" style="128" customWidth="1"/>
    <col min="11" max="11" width="8.7109375" style="34" bestFit="1" customWidth="1"/>
    <col min="12" max="12" width="8.7109375" style="34" customWidth="1"/>
    <col min="13" max="13" width="8.7109375" style="34" bestFit="1" customWidth="1"/>
    <col min="14" max="15" width="8.7109375" style="128" bestFit="1" customWidth="1"/>
    <col min="16" max="16" width="11.7109375" style="128" customWidth="1"/>
    <col min="17" max="16384" width="8.85546875" style="128"/>
  </cols>
  <sheetData>
    <row r="8" spans="1:16" ht="18.75">
      <c r="A8" s="327" t="s">
        <v>475</v>
      </c>
    </row>
    <row r="10" spans="1:16" s="167" customFormat="1" ht="12" thickBot="1">
      <c r="K10" s="252"/>
      <c r="L10" s="252"/>
      <c r="M10" s="252"/>
    </row>
    <row r="11" spans="1:16" ht="39.75" customHeight="1" thickBot="1">
      <c r="A11" s="481" t="s">
        <v>390</v>
      </c>
      <c r="B11" s="481"/>
      <c r="C11" s="51" t="s">
        <v>528</v>
      </c>
      <c r="D11" s="51" t="s">
        <v>520</v>
      </c>
      <c r="E11" s="51" t="s">
        <v>517</v>
      </c>
      <c r="F11" s="51" t="s">
        <v>515</v>
      </c>
      <c r="G11" s="52" t="s">
        <v>513</v>
      </c>
      <c r="H11" s="52" t="s">
        <v>505</v>
      </c>
      <c r="I11" s="52" t="s">
        <v>502</v>
      </c>
      <c r="J11" s="52" t="s">
        <v>499</v>
      </c>
      <c r="K11" s="51" t="s">
        <v>494</v>
      </c>
      <c r="L11" s="51" t="s">
        <v>480</v>
      </c>
      <c r="M11" s="51" t="s">
        <v>310</v>
      </c>
      <c r="N11" s="51" t="s">
        <v>311</v>
      </c>
      <c r="O11" s="52" t="s">
        <v>472</v>
      </c>
      <c r="P11" s="52" t="s">
        <v>313</v>
      </c>
    </row>
    <row r="12" spans="1:16">
      <c r="A12" s="253" t="s">
        <v>4</v>
      </c>
      <c r="B12" s="254" t="s">
        <v>355</v>
      </c>
      <c r="C12" s="468">
        <v>482192</v>
      </c>
      <c r="D12" s="468">
        <v>464244</v>
      </c>
      <c r="E12" s="468">
        <v>460927</v>
      </c>
      <c r="F12" s="468">
        <v>402042</v>
      </c>
      <c r="G12" s="265">
        <v>566924</v>
      </c>
      <c r="H12" s="265">
        <v>493538</v>
      </c>
      <c r="I12" s="265">
        <v>395525</v>
      </c>
      <c r="J12" s="265">
        <v>363073</v>
      </c>
      <c r="K12" s="255">
        <v>459782</v>
      </c>
      <c r="L12" s="255">
        <v>392189</v>
      </c>
      <c r="M12" s="255">
        <v>353774</v>
      </c>
      <c r="N12" s="255">
        <v>337394</v>
      </c>
      <c r="O12" s="265">
        <v>420299</v>
      </c>
      <c r="P12" s="265">
        <v>420299</v>
      </c>
    </row>
    <row r="13" spans="1:16">
      <c r="A13" s="253" t="s">
        <v>6</v>
      </c>
      <c r="B13" s="254" t="s">
        <v>356</v>
      </c>
      <c r="C13" s="468">
        <v>1198601</v>
      </c>
      <c r="D13" s="468">
        <v>1112157</v>
      </c>
      <c r="E13" s="468">
        <v>1099178</v>
      </c>
      <c r="F13" s="468">
        <v>1069556</v>
      </c>
      <c r="G13" s="265">
        <v>1120111</v>
      </c>
      <c r="H13" s="265">
        <v>1149223</v>
      </c>
      <c r="I13" s="265">
        <v>1047721</v>
      </c>
      <c r="J13" s="265">
        <v>1045996</v>
      </c>
      <c r="K13" s="255">
        <v>1128625</v>
      </c>
      <c r="L13" s="255">
        <v>1413653</v>
      </c>
      <c r="M13" s="255">
        <v>1421443</v>
      </c>
      <c r="N13" s="255">
        <v>1246041</v>
      </c>
      <c r="O13" s="265">
        <v>1293082</v>
      </c>
      <c r="P13" s="265">
        <v>1326601</v>
      </c>
    </row>
    <row r="14" spans="1:16">
      <c r="A14" s="253"/>
      <c r="B14" s="256" t="s">
        <v>357</v>
      </c>
      <c r="C14" s="468">
        <v>279009</v>
      </c>
      <c r="D14" s="468">
        <v>257216</v>
      </c>
      <c r="E14" s="468">
        <v>236699</v>
      </c>
      <c r="F14" s="468">
        <v>244181</v>
      </c>
      <c r="G14" s="265">
        <v>270374</v>
      </c>
      <c r="H14" s="265">
        <v>328291</v>
      </c>
      <c r="I14" s="265">
        <v>270204</v>
      </c>
      <c r="J14" s="265">
        <v>248886</v>
      </c>
      <c r="K14" s="255">
        <v>247219</v>
      </c>
      <c r="L14" s="255">
        <v>287687</v>
      </c>
      <c r="M14" s="255">
        <v>350388</v>
      </c>
      <c r="N14" s="255">
        <v>411047</v>
      </c>
      <c r="O14" s="265">
        <v>425424</v>
      </c>
      <c r="P14" s="265">
        <v>425424</v>
      </c>
    </row>
    <row r="15" spans="1:16" ht="11.25" customHeight="1">
      <c r="A15" s="253"/>
      <c r="B15" s="256" t="s">
        <v>358</v>
      </c>
      <c r="C15" s="468">
        <v>127368</v>
      </c>
      <c r="D15" s="468">
        <v>126045</v>
      </c>
      <c r="E15" s="468">
        <v>128690</v>
      </c>
      <c r="F15" s="468">
        <v>127032</v>
      </c>
      <c r="G15" s="265">
        <v>130955</v>
      </c>
      <c r="H15" s="265">
        <v>131594</v>
      </c>
      <c r="I15" s="265">
        <v>219702</v>
      </c>
      <c r="J15" s="265">
        <v>217361</v>
      </c>
      <c r="K15" s="255">
        <v>218662</v>
      </c>
      <c r="L15" s="255">
        <v>216810</v>
      </c>
      <c r="M15" s="255">
        <v>221625</v>
      </c>
      <c r="N15" s="255">
        <v>224689</v>
      </c>
      <c r="O15" s="265">
        <v>223192</v>
      </c>
      <c r="P15" s="265">
        <v>223192</v>
      </c>
    </row>
    <row r="16" spans="1:16">
      <c r="A16" s="253"/>
      <c r="B16" s="256" t="s">
        <v>359</v>
      </c>
      <c r="C16" s="468">
        <v>792224</v>
      </c>
      <c r="D16" s="468">
        <v>728896</v>
      </c>
      <c r="E16" s="468">
        <v>733789</v>
      </c>
      <c r="F16" s="468">
        <v>698343</v>
      </c>
      <c r="G16" s="265">
        <v>718782</v>
      </c>
      <c r="H16" s="265">
        <v>689338</v>
      </c>
      <c r="I16" s="265">
        <v>557815</v>
      </c>
      <c r="J16" s="265">
        <v>579749</v>
      </c>
      <c r="K16" s="255">
        <v>662744</v>
      </c>
      <c r="L16" s="255">
        <v>909156</v>
      </c>
      <c r="M16" s="255">
        <v>849430</v>
      </c>
      <c r="N16" s="255">
        <v>610305</v>
      </c>
      <c r="O16" s="265">
        <v>644466</v>
      </c>
      <c r="P16" s="265">
        <v>677985</v>
      </c>
    </row>
    <row r="17" spans="1:16">
      <c r="A17" s="253" t="s">
        <v>8</v>
      </c>
      <c r="B17" s="254" t="s">
        <v>360</v>
      </c>
      <c r="C17" s="468">
        <v>6269818</v>
      </c>
      <c r="D17" s="468">
        <v>6322985</v>
      </c>
      <c r="E17" s="468">
        <v>6451484</v>
      </c>
      <c r="F17" s="468">
        <v>6509863</v>
      </c>
      <c r="G17" s="265">
        <v>6556202</v>
      </c>
      <c r="H17" s="265">
        <v>6911141</v>
      </c>
      <c r="I17" s="265">
        <v>7808130</v>
      </c>
      <c r="J17" s="265">
        <v>8253832</v>
      </c>
      <c r="K17" s="255">
        <v>8563992</v>
      </c>
      <c r="L17" s="255">
        <v>9026242</v>
      </c>
      <c r="M17" s="255">
        <v>9295682</v>
      </c>
      <c r="N17" s="255">
        <v>9864136</v>
      </c>
      <c r="O17" s="265">
        <v>13550694</v>
      </c>
      <c r="P17" s="265">
        <v>13398757</v>
      </c>
    </row>
    <row r="18" spans="1:16">
      <c r="A18" s="253" t="s">
        <v>9</v>
      </c>
      <c r="B18" s="254" t="s">
        <v>361</v>
      </c>
      <c r="C18" s="468">
        <v>79991505</v>
      </c>
      <c r="D18" s="468">
        <v>75710690</v>
      </c>
      <c r="E18" s="468">
        <v>72623513</v>
      </c>
      <c r="F18" s="468">
        <v>67162227</v>
      </c>
      <c r="G18" s="265">
        <v>65541246</v>
      </c>
      <c r="H18" s="265">
        <v>66961934</v>
      </c>
      <c r="I18" s="265">
        <v>57461564</v>
      </c>
      <c r="J18" s="265">
        <v>56755813</v>
      </c>
      <c r="K18" s="255">
        <v>56054342</v>
      </c>
      <c r="L18" s="255">
        <v>55863032</v>
      </c>
      <c r="M18" s="255">
        <v>54563163</v>
      </c>
      <c r="N18" s="255">
        <v>52937506</v>
      </c>
      <c r="O18" s="265">
        <v>50427717</v>
      </c>
      <c r="P18" s="265">
        <v>51561587</v>
      </c>
    </row>
    <row r="19" spans="1:16">
      <c r="A19" s="253"/>
      <c r="B19" s="256" t="s">
        <v>362</v>
      </c>
      <c r="C19" s="468">
        <v>14352731</v>
      </c>
      <c r="D19" s="468">
        <v>11346389</v>
      </c>
      <c r="E19" s="468">
        <v>9079123</v>
      </c>
      <c r="F19" s="468">
        <v>7131752</v>
      </c>
      <c r="G19" s="265">
        <v>5066379</v>
      </c>
      <c r="H19" s="265">
        <v>6363946</v>
      </c>
      <c r="I19" s="265">
        <v>5001079</v>
      </c>
      <c r="J19" s="265">
        <v>4286323</v>
      </c>
      <c r="K19" s="255">
        <v>3306678</v>
      </c>
      <c r="L19" s="255">
        <v>5520689</v>
      </c>
      <c r="M19" s="255">
        <v>4221694</v>
      </c>
      <c r="N19" s="255">
        <v>4232336</v>
      </c>
      <c r="O19" s="265">
        <v>3196912</v>
      </c>
      <c r="P19" s="265">
        <v>3205849</v>
      </c>
    </row>
    <row r="20" spans="1:16">
      <c r="A20" s="253"/>
      <c r="B20" s="256" t="s">
        <v>363</v>
      </c>
      <c r="C20" s="468">
        <v>65638774</v>
      </c>
      <c r="D20" s="468">
        <v>64364301</v>
      </c>
      <c r="E20" s="468">
        <v>63544390</v>
      </c>
      <c r="F20" s="468">
        <v>60030475</v>
      </c>
      <c r="G20" s="265">
        <v>60474867</v>
      </c>
      <c r="H20" s="265">
        <v>60597988</v>
      </c>
      <c r="I20" s="265">
        <v>52460485</v>
      </c>
      <c r="J20" s="265">
        <v>52469490</v>
      </c>
      <c r="K20" s="255">
        <v>52747664</v>
      </c>
      <c r="L20" s="255">
        <v>50342343</v>
      </c>
      <c r="M20" s="255">
        <v>50341469</v>
      </c>
      <c r="N20" s="255">
        <v>48705170</v>
      </c>
      <c r="O20" s="265">
        <v>47230804</v>
      </c>
      <c r="P20" s="265">
        <v>48355737</v>
      </c>
    </row>
    <row r="21" spans="1:16" ht="11.25" customHeight="1">
      <c r="A21" s="253" t="s">
        <v>11</v>
      </c>
      <c r="B21" s="254" t="s">
        <v>18</v>
      </c>
      <c r="C21" s="468">
        <v>57776</v>
      </c>
      <c r="D21" s="468">
        <v>49631</v>
      </c>
      <c r="E21" s="468">
        <v>49653</v>
      </c>
      <c r="F21" s="468">
        <v>53100</v>
      </c>
      <c r="G21" s="265">
        <v>82185</v>
      </c>
      <c r="H21" s="265">
        <v>65401</v>
      </c>
      <c r="I21" s="265">
        <v>53567</v>
      </c>
      <c r="J21" s="265">
        <v>33816</v>
      </c>
      <c r="K21" s="255">
        <v>35564</v>
      </c>
      <c r="L21" s="255">
        <v>57469</v>
      </c>
      <c r="M21" s="255">
        <v>50066</v>
      </c>
      <c r="N21" s="255">
        <v>51075</v>
      </c>
      <c r="O21" s="265">
        <v>54061</v>
      </c>
      <c r="P21" s="265">
        <v>54061</v>
      </c>
    </row>
    <row r="22" spans="1:16" hidden="1">
      <c r="A22" s="253" t="s">
        <v>13</v>
      </c>
      <c r="B22" s="254" t="s">
        <v>364</v>
      </c>
      <c r="C22" s="468">
        <v>0</v>
      </c>
      <c r="D22" s="468">
        <v>0</v>
      </c>
      <c r="E22" s="468">
        <v>0</v>
      </c>
      <c r="F22" s="468">
        <v>0</v>
      </c>
      <c r="G22" s="265">
        <v>0</v>
      </c>
      <c r="H22" s="265">
        <v>0</v>
      </c>
      <c r="I22" s="265">
        <v>0</v>
      </c>
      <c r="J22" s="265">
        <v>0</v>
      </c>
      <c r="K22" s="255">
        <v>0</v>
      </c>
      <c r="L22" s="255">
        <v>0</v>
      </c>
      <c r="M22" s="255">
        <v>0</v>
      </c>
      <c r="N22" s="255">
        <v>0</v>
      </c>
      <c r="O22" s="265">
        <v>0</v>
      </c>
      <c r="P22" s="265">
        <v>0</v>
      </c>
    </row>
    <row r="23" spans="1:16">
      <c r="A23" s="253" t="s">
        <v>15</v>
      </c>
      <c r="B23" s="254" t="s">
        <v>365</v>
      </c>
      <c r="C23" s="468">
        <v>225558</v>
      </c>
      <c r="D23" s="468">
        <v>220254</v>
      </c>
      <c r="E23" s="468">
        <v>218480</v>
      </c>
      <c r="F23" s="468">
        <v>225358</v>
      </c>
      <c r="G23" s="265">
        <v>225869</v>
      </c>
      <c r="H23" s="265">
        <v>251613</v>
      </c>
      <c r="I23" s="265">
        <v>453046</v>
      </c>
      <c r="J23" s="265">
        <v>450000</v>
      </c>
      <c r="K23" s="255">
        <v>446049</v>
      </c>
      <c r="L23" s="255">
        <v>444844</v>
      </c>
      <c r="M23" s="255">
        <v>448990</v>
      </c>
      <c r="N23" s="255">
        <v>456075</v>
      </c>
      <c r="O23" s="265">
        <v>454367</v>
      </c>
      <c r="P23" s="265">
        <v>454367</v>
      </c>
    </row>
    <row r="24" spans="1:16" hidden="1">
      <c r="A24" s="253" t="s">
        <v>17</v>
      </c>
      <c r="B24" s="254" t="s">
        <v>366</v>
      </c>
      <c r="C24" s="468">
        <v>0</v>
      </c>
      <c r="D24" s="468">
        <v>0</v>
      </c>
      <c r="E24" s="468">
        <v>0</v>
      </c>
      <c r="F24" s="468">
        <v>0</v>
      </c>
      <c r="G24" s="265">
        <v>0</v>
      </c>
      <c r="H24" s="265">
        <v>0</v>
      </c>
      <c r="I24" s="265">
        <v>0</v>
      </c>
      <c r="J24" s="265">
        <v>0</v>
      </c>
      <c r="K24" s="255">
        <v>0</v>
      </c>
      <c r="L24" s="255">
        <v>0</v>
      </c>
      <c r="M24" s="255">
        <v>0</v>
      </c>
      <c r="N24" s="255">
        <v>0</v>
      </c>
      <c r="O24" s="265">
        <v>0</v>
      </c>
      <c r="P24" s="265">
        <v>0</v>
      </c>
    </row>
    <row r="25" spans="1:16">
      <c r="A25" s="253" t="s">
        <v>41</v>
      </c>
      <c r="B25" s="254" t="s">
        <v>22</v>
      </c>
      <c r="C25" s="468">
        <v>1351480</v>
      </c>
      <c r="D25" s="468">
        <v>1344461</v>
      </c>
      <c r="E25" s="468">
        <v>1346093</v>
      </c>
      <c r="F25" s="468">
        <v>1366608</v>
      </c>
      <c r="G25" s="265">
        <v>1368696</v>
      </c>
      <c r="H25" s="265">
        <v>1356757</v>
      </c>
      <c r="I25" s="265">
        <v>1261800</v>
      </c>
      <c r="J25" s="265">
        <v>1270023</v>
      </c>
      <c r="K25" s="255">
        <v>1063273</v>
      </c>
      <c r="L25" s="255">
        <v>1051767</v>
      </c>
      <c r="M25" s="255">
        <v>1056260</v>
      </c>
      <c r="N25" s="255">
        <v>1057326</v>
      </c>
      <c r="O25" s="265">
        <v>1063483</v>
      </c>
      <c r="P25" s="265">
        <v>1063483</v>
      </c>
    </row>
    <row r="26" spans="1:16">
      <c r="A26" s="253" t="s">
        <v>19</v>
      </c>
      <c r="B26" s="254" t="s">
        <v>24</v>
      </c>
      <c r="C26" s="468">
        <v>702723</v>
      </c>
      <c r="D26" s="468">
        <v>660733</v>
      </c>
      <c r="E26" s="468">
        <v>657953</v>
      </c>
      <c r="F26" s="468">
        <v>660791</v>
      </c>
      <c r="G26" s="265">
        <v>669847</v>
      </c>
      <c r="H26" s="265">
        <v>612235</v>
      </c>
      <c r="I26" s="265">
        <v>431922</v>
      </c>
      <c r="J26" s="265">
        <v>438265</v>
      </c>
      <c r="K26" s="255">
        <v>445689</v>
      </c>
      <c r="L26" s="255">
        <v>495059</v>
      </c>
      <c r="M26" s="255">
        <v>497340</v>
      </c>
      <c r="N26" s="255">
        <v>499403</v>
      </c>
      <c r="O26" s="265">
        <v>506627</v>
      </c>
      <c r="P26" s="265">
        <v>506627</v>
      </c>
    </row>
    <row r="27" spans="1:16">
      <c r="A27" s="253"/>
      <c r="B27" s="256" t="s">
        <v>367</v>
      </c>
      <c r="C27" s="468"/>
      <c r="D27" s="468"/>
      <c r="E27" s="468"/>
      <c r="F27" s="468"/>
      <c r="G27" s="265"/>
      <c r="H27" s="265"/>
      <c r="I27" s="265"/>
      <c r="J27" s="265"/>
      <c r="K27" s="255"/>
      <c r="L27" s="255"/>
      <c r="M27" s="255"/>
      <c r="N27" s="255"/>
      <c r="O27" s="265"/>
      <c r="P27" s="265"/>
    </row>
    <row r="28" spans="1:16">
      <c r="A28" s="253"/>
      <c r="B28" s="256" t="s">
        <v>368</v>
      </c>
      <c r="C28" s="468">
        <v>434758</v>
      </c>
      <c r="D28" s="468">
        <v>434758</v>
      </c>
      <c r="E28" s="468">
        <v>434758</v>
      </c>
      <c r="F28" s="468">
        <v>434758</v>
      </c>
      <c r="G28" s="265">
        <v>434758</v>
      </c>
      <c r="H28" s="265">
        <v>434758</v>
      </c>
      <c r="I28" s="265">
        <v>264740</v>
      </c>
      <c r="J28" s="265">
        <v>264740</v>
      </c>
      <c r="K28" s="255">
        <v>264740</v>
      </c>
      <c r="L28" s="255">
        <v>327084</v>
      </c>
      <c r="M28" s="255">
        <v>327084</v>
      </c>
      <c r="N28" s="255">
        <v>327084</v>
      </c>
      <c r="O28" s="265">
        <v>327084</v>
      </c>
      <c r="P28" s="265">
        <v>327084</v>
      </c>
    </row>
    <row r="29" spans="1:16">
      <c r="A29" s="253" t="s">
        <v>44</v>
      </c>
      <c r="B29" s="254" t="s">
        <v>26</v>
      </c>
      <c r="C29" s="468">
        <v>2007073</v>
      </c>
      <c r="D29" s="468">
        <v>1925563</v>
      </c>
      <c r="E29" s="468">
        <v>2047161</v>
      </c>
      <c r="F29" s="468">
        <v>1965794</v>
      </c>
      <c r="G29" s="265">
        <v>2024579</v>
      </c>
      <c r="H29" s="265">
        <v>1960020</v>
      </c>
      <c r="I29" s="265">
        <v>1868566</v>
      </c>
      <c r="J29" s="265">
        <v>1795587</v>
      </c>
      <c r="K29" s="255">
        <v>1885616</v>
      </c>
      <c r="L29" s="255">
        <v>1746815</v>
      </c>
      <c r="M29" s="255">
        <v>1734961</v>
      </c>
      <c r="N29" s="255">
        <v>1742211</v>
      </c>
      <c r="O29" s="265">
        <v>1845611</v>
      </c>
      <c r="P29" s="265">
        <v>1848127</v>
      </c>
    </row>
    <row r="30" spans="1:16" ht="11.25" customHeight="1">
      <c r="A30" s="253"/>
      <c r="B30" s="256" t="s">
        <v>369</v>
      </c>
      <c r="C30" s="468">
        <v>418174</v>
      </c>
      <c r="D30" s="468">
        <v>332827</v>
      </c>
      <c r="E30" s="468">
        <v>439769</v>
      </c>
      <c r="F30" s="468">
        <v>361964</v>
      </c>
      <c r="G30" s="265">
        <v>466312</v>
      </c>
      <c r="H30" s="265">
        <v>390182</v>
      </c>
      <c r="I30" s="265">
        <v>458612</v>
      </c>
      <c r="J30" s="265">
        <v>384245</v>
      </c>
      <c r="K30" s="255">
        <v>457838</v>
      </c>
      <c r="L30" s="255">
        <v>370396</v>
      </c>
      <c r="M30" s="255">
        <v>454139</v>
      </c>
      <c r="N30" s="255">
        <v>476721</v>
      </c>
      <c r="O30" s="265">
        <v>575441</v>
      </c>
      <c r="P30" s="265">
        <v>575441</v>
      </c>
    </row>
    <row r="31" spans="1:16" s="140" customFormat="1">
      <c r="A31" s="253"/>
      <c r="B31" s="256" t="s">
        <v>370</v>
      </c>
      <c r="C31" s="468">
        <v>1588899</v>
      </c>
      <c r="D31" s="468">
        <v>1592736</v>
      </c>
      <c r="E31" s="468">
        <v>1607392</v>
      </c>
      <c r="F31" s="468">
        <v>1603830</v>
      </c>
      <c r="G31" s="265">
        <v>1558267</v>
      </c>
      <c r="H31" s="265">
        <v>1569838</v>
      </c>
      <c r="I31" s="265">
        <v>1409954</v>
      </c>
      <c r="J31" s="265">
        <v>1411342</v>
      </c>
      <c r="K31" s="255">
        <v>1427778</v>
      </c>
      <c r="L31" s="255">
        <v>1376419</v>
      </c>
      <c r="M31" s="255">
        <v>1280822</v>
      </c>
      <c r="N31" s="255">
        <v>1265490</v>
      </c>
      <c r="O31" s="265">
        <v>1270170</v>
      </c>
      <c r="P31" s="265">
        <v>1272686</v>
      </c>
    </row>
    <row r="32" spans="1:16">
      <c r="A32" s="253" t="s">
        <v>21</v>
      </c>
      <c r="B32" s="254" t="s">
        <v>30</v>
      </c>
      <c r="C32" s="468">
        <v>98714</v>
      </c>
      <c r="D32" s="468">
        <v>97691</v>
      </c>
      <c r="E32" s="468">
        <v>96124</v>
      </c>
      <c r="F32" s="468">
        <v>94149</v>
      </c>
      <c r="G32" s="265">
        <v>97142</v>
      </c>
      <c r="H32" s="265">
        <v>5346</v>
      </c>
      <c r="I32" s="265">
        <v>5288</v>
      </c>
      <c r="J32" s="265">
        <v>5298</v>
      </c>
      <c r="K32" s="255">
        <v>2800</v>
      </c>
      <c r="L32" s="255">
        <v>0</v>
      </c>
      <c r="M32" s="255">
        <v>0</v>
      </c>
      <c r="N32" s="255">
        <v>0</v>
      </c>
      <c r="O32" s="265">
        <v>0</v>
      </c>
      <c r="P32" s="265">
        <v>0</v>
      </c>
    </row>
    <row r="33" spans="1:16">
      <c r="A33" s="253" t="s">
        <v>23</v>
      </c>
      <c r="B33" s="254" t="s">
        <v>32</v>
      </c>
      <c r="C33" s="468">
        <v>665398</v>
      </c>
      <c r="D33" s="468">
        <v>709580</v>
      </c>
      <c r="E33" s="468">
        <v>884981</v>
      </c>
      <c r="F33" s="468">
        <v>589828</v>
      </c>
      <c r="G33" s="265">
        <v>780697</v>
      </c>
      <c r="H33" s="265">
        <v>928218</v>
      </c>
      <c r="I33" s="265">
        <v>795539</v>
      </c>
      <c r="J33" s="265">
        <v>685706</v>
      </c>
      <c r="K33" s="255">
        <v>549035</v>
      </c>
      <c r="L33" s="255">
        <v>730807</v>
      </c>
      <c r="M33" s="255">
        <v>875056</v>
      </c>
      <c r="N33" s="255">
        <v>747027</v>
      </c>
      <c r="O33" s="265">
        <v>704899</v>
      </c>
      <c r="P33" s="265">
        <v>704899</v>
      </c>
    </row>
    <row r="34" spans="1:16">
      <c r="A34" s="257"/>
      <c r="B34" s="258" t="s">
        <v>371</v>
      </c>
      <c r="C34" s="469">
        <v>93050838</v>
      </c>
      <c r="D34" s="469">
        <v>88617989</v>
      </c>
      <c r="E34" s="469">
        <v>85935547</v>
      </c>
      <c r="F34" s="469">
        <v>80099316</v>
      </c>
      <c r="G34" s="266">
        <v>79033498</v>
      </c>
      <c r="H34" s="266">
        <v>80695426</v>
      </c>
      <c r="I34" s="266">
        <v>71582668</v>
      </c>
      <c r="J34" s="266">
        <v>71097409</v>
      </c>
      <c r="K34" s="260">
        <v>70634767</v>
      </c>
      <c r="L34" s="260">
        <v>71221877</v>
      </c>
      <c r="M34" s="260">
        <v>70296735</v>
      </c>
      <c r="N34" s="260">
        <v>68938194</v>
      </c>
      <c r="O34" s="266">
        <v>70320839</v>
      </c>
      <c r="P34" s="266">
        <v>71338807</v>
      </c>
    </row>
    <row r="36" spans="1:16" ht="23.25" customHeight="1" thickBot="1">
      <c r="C36" s="467" t="s">
        <v>471</v>
      </c>
      <c r="D36" s="467" t="s">
        <v>471</v>
      </c>
    </row>
    <row r="37" spans="1:16" ht="39" customHeight="1" thickBot="1">
      <c r="A37" s="481" t="s">
        <v>34</v>
      </c>
      <c r="B37" s="481"/>
      <c r="C37" s="51" t="s">
        <v>528</v>
      </c>
      <c r="D37" s="51" t="s">
        <v>520</v>
      </c>
      <c r="E37" s="51" t="s">
        <v>517</v>
      </c>
      <c r="F37" s="51" t="s">
        <v>515</v>
      </c>
      <c r="G37" s="52" t="s">
        <v>513</v>
      </c>
      <c r="H37" s="52" t="s">
        <v>505</v>
      </c>
      <c r="I37" s="52" t="s">
        <v>502</v>
      </c>
      <c r="J37" s="52" t="s">
        <v>499</v>
      </c>
      <c r="K37" s="51" t="s">
        <v>494</v>
      </c>
      <c r="L37" s="51" t="s">
        <v>480</v>
      </c>
      <c r="M37" s="51" t="s">
        <v>310</v>
      </c>
      <c r="N37" s="51" t="s">
        <v>311</v>
      </c>
      <c r="O37" s="52" t="s">
        <v>312</v>
      </c>
      <c r="P37" s="52" t="s">
        <v>313</v>
      </c>
    </row>
    <row r="38" spans="1:16">
      <c r="A38" s="259" t="s">
        <v>4</v>
      </c>
      <c r="B38" s="254" t="s">
        <v>372</v>
      </c>
      <c r="C38" s="470">
        <v>83177191</v>
      </c>
      <c r="D38" s="470">
        <v>78830382</v>
      </c>
      <c r="E38" s="470">
        <v>76278205</v>
      </c>
      <c r="F38" s="470">
        <v>71100285</v>
      </c>
      <c r="G38" s="263">
        <v>70135262</v>
      </c>
      <c r="H38" s="263">
        <v>70520235</v>
      </c>
      <c r="I38" s="263">
        <v>63533803</v>
      </c>
      <c r="J38" s="263">
        <v>63655143</v>
      </c>
      <c r="K38" s="307">
        <v>63122667</v>
      </c>
      <c r="L38" s="307">
        <v>63914611</v>
      </c>
      <c r="M38" s="307">
        <v>62502252</v>
      </c>
      <c r="N38" s="261">
        <v>61545420</v>
      </c>
      <c r="O38" s="263">
        <v>63231158</v>
      </c>
      <c r="P38" s="263">
        <v>63230643</v>
      </c>
    </row>
    <row r="39" spans="1:16">
      <c r="A39" s="259"/>
      <c r="B39" s="254" t="s">
        <v>373</v>
      </c>
      <c r="C39" s="470">
        <v>20180999</v>
      </c>
      <c r="D39" s="470">
        <v>19188980</v>
      </c>
      <c r="E39" s="470">
        <v>16600757</v>
      </c>
      <c r="F39" s="470">
        <v>14092713</v>
      </c>
      <c r="G39" s="263">
        <v>12213133</v>
      </c>
      <c r="H39" s="263">
        <v>12353388</v>
      </c>
      <c r="I39" s="263">
        <v>12504749</v>
      </c>
      <c r="J39" s="263">
        <v>13033898</v>
      </c>
      <c r="K39" s="307">
        <v>13126248</v>
      </c>
      <c r="L39" s="307">
        <v>12730558</v>
      </c>
      <c r="M39" s="307">
        <v>12622968</v>
      </c>
      <c r="N39" s="261">
        <v>12626209</v>
      </c>
      <c r="O39" s="263">
        <v>12984226</v>
      </c>
      <c r="P39" s="263">
        <v>12984226</v>
      </c>
    </row>
    <row r="40" spans="1:16">
      <c r="A40" s="259"/>
      <c r="B40" s="254" t="s">
        <v>374</v>
      </c>
      <c r="C40" s="470">
        <v>58314002</v>
      </c>
      <c r="D40" s="470">
        <v>55006699</v>
      </c>
      <c r="E40" s="470">
        <v>54320207</v>
      </c>
      <c r="F40" s="470">
        <v>51572044</v>
      </c>
      <c r="G40" s="263">
        <v>52087240</v>
      </c>
      <c r="H40" s="263">
        <v>51769432</v>
      </c>
      <c r="I40" s="263">
        <v>45465848</v>
      </c>
      <c r="J40" s="263">
        <v>44796953</v>
      </c>
      <c r="K40" s="307">
        <v>44594863</v>
      </c>
      <c r="L40" s="307">
        <v>44387688</v>
      </c>
      <c r="M40" s="307">
        <v>43291051</v>
      </c>
      <c r="N40" s="261">
        <v>41900213</v>
      </c>
      <c r="O40" s="263">
        <v>42694078</v>
      </c>
      <c r="P40" s="263">
        <v>42694078</v>
      </c>
    </row>
    <row r="41" spans="1:16">
      <c r="A41" s="259"/>
      <c r="B41" s="254" t="s">
        <v>375</v>
      </c>
      <c r="C41" s="470">
        <v>4682190</v>
      </c>
      <c r="D41" s="470">
        <v>4634703</v>
      </c>
      <c r="E41" s="470">
        <v>5357241</v>
      </c>
      <c r="F41" s="470">
        <v>5435528</v>
      </c>
      <c r="G41" s="263">
        <v>5834889</v>
      </c>
      <c r="H41" s="263">
        <v>6397415</v>
      </c>
      <c r="I41" s="263">
        <v>5563206</v>
      </c>
      <c r="J41" s="263">
        <v>5824292</v>
      </c>
      <c r="K41" s="307">
        <v>5401556</v>
      </c>
      <c r="L41" s="307">
        <v>6796365</v>
      </c>
      <c r="M41" s="307">
        <v>6588233</v>
      </c>
      <c r="N41" s="261">
        <v>7018998</v>
      </c>
      <c r="O41" s="263">
        <v>7552854</v>
      </c>
      <c r="P41" s="263">
        <v>7552339</v>
      </c>
    </row>
    <row r="42" spans="1:16">
      <c r="A42" s="259" t="s">
        <v>6</v>
      </c>
      <c r="B42" s="254" t="s">
        <v>38</v>
      </c>
      <c r="C42" s="470">
        <v>170094</v>
      </c>
      <c r="D42" s="470">
        <v>167410</v>
      </c>
      <c r="E42" s="470">
        <v>166835</v>
      </c>
      <c r="F42" s="470">
        <v>164498</v>
      </c>
      <c r="G42" s="263">
        <v>165970</v>
      </c>
      <c r="H42" s="263">
        <v>247347</v>
      </c>
      <c r="I42" s="263">
        <v>220086</v>
      </c>
      <c r="J42" s="263">
        <v>167982</v>
      </c>
      <c r="K42" s="307">
        <v>143824</v>
      </c>
      <c r="L42" s="307">
        <v>150490</v>
      </c>
      <c r="M42" s="307">
        <v>241013</v>
      </c>
      <c r="N42" s="261">
        <v>315365</v>
      </c>
      <c r="O42" s="263">
        <v>170046</v>
      </c>
      <c r="P42" s="263">
        <v>170046</v>
      </c>
    </row>
    <row r="43" spans="1:16" hidden="1">
      <c r="A43" s="259" t="s">
        <v>8</v>
      </c>
      <c r="B43" s="254" t="s">
        <v>376</v>
      </c>
      <c r="C43" s="470">
        <v>0</v>
      </c>
      <c r="D43" s="470">
        <v>0</v>
      </c>
      <c r="E43" s="470">
        <v>0</v>
      </c>
      <c r="F43" s="470">
        <v>0</v>
      </c>
      <c r="G43" s="263">
        <v>0</v>
      </c>
      <c r="H43" s="263">
        <v>0</v>
      </c>
      <c r="I43" s="263">
        <v>0</v>
      </c>
      <c r="J43" s="263">
        <v>0</v>
      </c>
      <c r="K43" s="307">
        <v>0</v>
      </c>
      <c r="L43" s="307">
        <v>0</v>
      </c>
      <c r="M43" s="307">
        <v>0</v>
      </c>
      <c r="N43" s="261">
        <v>0</v>
      </c>
      <c r="O43" s="263">
        <v>0</v>
      </c>
      <c r="P43" s="263">
        <v>0</v>
      </c>
    </row>
    <row r="44" spans="1:16">
      <c r="A44" s="259" t="s">
        <v>9</v>
      </c>
      <c r="B44" s="254" t="s">
        <v>18</v>
      </c>
      <c r="C44" s="470">
        <v>469240</v>
      </c>
      <c r="D44" s="470">
        <v>459681</v>
      </c>
      <c r="E44" s="470">
        <v>444191</v>
      </c>
      <c r="F44" s="470">
        <v>396146</v>
      </c>
      <c r="G44" s="263">
        <v>294114</v>
      </c>
      <c r="H44" s="263">
        <v>419671</v>
      </c>
      <c r="I44" s="263">
        <v>306649</v>
      </c>
      <c r="J44" s="263">
        <v>206666</v>
      </c>
      <c r="K44" s="307">
        <v>92374</v>
      </c>
      <c r="L44" s="307">
        <v>27812</v>
      </c>
      <c r="M44" s="307">
        <v>42918</v>
      </c>
      <c r="N44" s="261">
        <v>18898</v>
      </c>
      <c r="O44" s="263">
        <v>23795</v>
      </c>
      <c r="P44" s="263">
        <v>23795</v>
      </c>
    </row>
    <row r="45" spans="1:16" ht="14.25" hidden="1" customHeight="1">
      <c r="A45" s="259" t="s">
        <v>11</v>
      </c>
      <c r="B45" s="254" t="s">
        <v>377</v>
      </c>
      <c r="C45" s="470">
        <v>0</v>
      </c>
      <c r="D45" s="470">
        <v>0</v>
      </c>
      <c r="E45" s="470">
        <v>0</v>
      </c>
      <c r="F45" s="470">
        <v>0</v>
      </c>
      <c r="G45" s="263">
        <v>0</v>
      </c>
      <c r="H45" s="263">
        <v>0</v>
      </c>
      <c r="I45" s="263">
        <v>0</v>
      </c>
      <c r="J45" s="263">
        <v>0</v>
      </c>
      <c r="K45" s="307">
        <v>0</v>
      </c>
      <c r="L45" s="307">
        <v>0</v>
      </c>
      <c r="M45" s="307">
        <v>0</v>
      </c>
      <c r="N45" s="261">
        <v>0</v>
      </c>
      <c r="O45" s="263">
        <v>0</v>
      </c>
      <c r="P45" s="263">
        <v>0</v>
      </c>
    </row>
    <row r="46" spans="1:16">
      <c r="A46" s="259" t="s">
        <v>13</v>
      </c>
      <c r="B46" s="254" t="s">
        <v>39</v>
      </c>
      <c r="C46" s="470">
        <v>74748</v>
      </c>
      <c r="D46" s="470">
        <v>65112</v>
      </c>
      <c r="E46" s="470">
        <v>68487</v>
      </c>
      <c r="F46" s="470">
        <v>73586</v>
      </c>
      <c r="G46" s="263">
        <v>75737</v>
      </c>
      <c r="H46" s="263">
        <v>89467</v>
      </c>
      <c r="I46" s="263">
        <v>65674</v>
      </c>
      <c r="J46" s="263">
        <v>64473</v>
      </c>
      <c r="K46" s="307">
        <v>62644</v>
      </c>
      <c r="L46" s="307">
        <v>85569</v>
      </c>
      <c r="M46" s="307">
        <v>90764</v>
      </c>
      <c r="N46" s="261">
        <v>109027</v>
      </c>
      <c r="O46" s="263">
        <v>157257</v>
      </c>
      <c r="P46" s="263">
        <v>106218</v>
      </c>
    </row>
    <row r="47" spans="1:16">
      <c r="A47" s="259"/>
      <c r="B47" s="254" t="s">
        <v>369</v>
      </c>
      <c r="C47" s="470">
        <v>4797</v>
      </c>
      <c r="D47" s="470">
        <v>6838</v>
      </c>
      <c r="E47" s="470">
        <v>13973</v>
      </c>
      <c r="F47" s="470">
        <v>14359</v>
      </c>
      <c r="G47" s="263">
        <v>5405</v>
      </c>
      <c r="H47" s="263">
        <v>29538</v>
      </c>
      <c r="I47" s="263">
        <v>6527</v>
      </c>
      <c r="J47" s="263">
        <v>5118</v>
      </c>
      <c r="K47" s="307">
        <v>3966</v>
      </c>
      <c r="L47" s="307">
        <v>4356</v>
      </c>
      <c r="M47" s="307">
        <v>3724</v>
      </c>
      <c r="N47" s="261">
        <v>3360</v>
      </c>
      <c r="O47" s="263">
        <v>2636</v>
      </c>
      <c r="P47" s="263">
        <v>2258</v>
      </c>
    </row>
    <row r="48" spans="1:16">
      <c r="A48" s="259"/>
      <c r="B48" s="254" t="s">
        <v>378</v>
      </c>
      <c r="C48" s="470">
        <v>69951</v>
      </c>
      <c r="D48" s="470">
        <v>58274</v>
      </c>
      <c r="E48" s="470">
        <v>54514</v>
      </c>
      <c r="F48" s="470">
        <v>59227</v>
      </c>
      <c r="G48" s="263">
        <v>70332</v>
      </c>
      <c r="H48" s="263">
        <v>59929</v>
      </c>
      <c r="I48" s="263">
        <v>59147</v>
      </c>
      <c r="J48" s="263">
        <v>59355</v>
      </c>
      <c r="K48" s="307">
        <v>58678</v>
      </c>
      <c r="L48" s="307">
        <v>81213</v>
      </c>
      <c r="M48" s="307">
        <v>87040</v>
      </c>
      <c r="N48" s="261">
        <v>105667</v>
      </c>
      <c r="O48" s="263">
        <v>154620</v>
      </c>
      <c r="P48" s="263">
        <v>103960</v>
      </c>
    </row>
    <row r="49" spans="1:16">
      <c r="A49" s="259" t="s">
        <v>15</v>
      </c>
      <c r="B49" s="254" t="s">
        <v>42</v>
      </c>
      <c r="C49" s="470">
        <v>144809</v>
      </c>
      <c r="D49" s="470">
        <v>139340</v>
      </c>
      <c r="E49" s="470">
        <v>137964</v>
      </c>
      <c r="F49" s="470">
        <v>129457</v>
      </c>
      <c r="G49" s="263">
        <v>134077</v>
      </c>
      <c r="H49" s="263">
        <v>0</v>
      </c>
      <c r="I49" s="263">
        <v>0</v>
      </c>
      <c r="J49" s="263">
        <v>0</v>
      </c>
      <c r="K49" s="307">
        <v>0</v>
      </c>
      <c r="L49" s="307">
        <v>0</v>
      </c>
      <c r="M49" s="307">
        <v>0</v>
      </c>
      <c r="N49" s="261">
        <v>0</v>
      </c>
      <c r="O49" s="263">
        <v>0</v>
      </c>
      <c r="P49" s="263">
        <v>0</v>
      </c>
    </row>
    <row r="50" spans="1:16">
      <c r="A50" s="259" t="s">
        <v>17</v>
      </c>
      <c r="B50" s="254" t="s">
        <v>43</v>
      </c>
      <c r="C50" s="470">
        <v>1945822</v>
      </c>
      <c r="D50" s="470">
        <v>2733573</v>
      </c>
      <c r="E50" s="470">
        <v>2695270</v>
      </c>
      <c r="F50" s="470">
        <v>2217257</v>
      </c>
      <c r="G50" s="263">
        <v>2069511</v>
      </c>
      <c r="H50" s="263">
        <v>3234769</v>
      </c>
      <c r="I50" s="263">
        <v>1840166</v>
      </c>
      <c r="J50" s="263">
        <v>1365264</v>
      </c>
      <c r="K50" s="307">
        <v>1663946</v>
      </c>
      <c r="L50" s="307">
        <v>1470229</v>
      </c>
      <c r="M50" s="307">
        <v>1963775</v>
      </c>
      <c r="N50" s="261">
        <v>1394494</v>
      </c>
      <c r="O50" s="263">
        <v>1416660</v>
      </c>
      <c r="P50" s="263">
        <v>1416660</v>
      </c>
    </row>
    <row r="51" spans="1:16">
      <c r="A51" s="259" t="s">
        <v>41</v>
      </c>
      <c r="B51" s="254" t="s">
        <v>45</v>
      </c>
      <c r="C51" s="470">
        <v>148199</v>
      </c>
      <c r="D51" s="470">
        <v>160321</v>
      </c>
      <c r="E51" s="470">
        <v>168658</v>
      </c>
      <c r="F51" s="470">
        <v>181299</v>
      </c>
      <c r="G51" s="263">
        <v>191120</v>
      </c>
      <c r="H51" s="263">
        <v>200512</v>
      </c>
      <c r="I51" s="263">
        <v>188527</v>
      </c>
      <c r="J51" s="263">
        <v>186978</v>
      </c>
      <c r="K51" s="307">
        <v>182793</v>
      </c>
      <c r="L51" s="307">
        <v>185527</v>
      </c>
      <c r="M51" s="307">
        <v>186444</v>
      </c>
      <c r="N51" s="261">
        <v>186370</v>
      </c>
      <c r="O51" s="263">
        <v>187536</v>
      </c>
      <c r="P51" s="263">
        <v>187536</v>
      </c>
    </row>
    <row r="52" spans="1:16">
      <c r="A52" s="259" t="s">
        <v>19</v>
      </c>
      <c r="B52" s="254" t="s">
        <v>379</v>
      </c>
      <c r="C52" s="470">
        <v>589981</v>
      </c>
      <c r="D52" s="470">
        <v>608780</v>
      </c>
      <c r="E52" s="470">
        <v>620952</v>
      </c>
      <c r="F52" s="470">
        <v>652981</v>
      </c>
      <c r="G52" s="263">
        <v>676160</v>
      </c>
      <c r="H52" s="263">
        <v>551033</v>
      </c>
      <c r="I52" s="263">
        <v>478039</v>
      </c>
      <c r="J52" s="263">
        <v>489430</v>
      </c>
      <c r="K52" s="307">
        <v>469951</v>
      </c>
      <c r="L52" s="307">
        <v>531535</v>
      </c>
      <c r="M52" s="307">
        <v>531616</v>
      </c>
      <c r="N52" s="261">
        <v>533904</v>
      </c>
      <c r="O52" s="263">
        <v>501518</v>
      </c>
      <c r="P52" s="263">
        <v>487178</v>
      </c>
    </row>
    <row r="53" spans="1:16">
      <c r="A53" s="259"/>
      <c r="B53" s="254" t="s">
        <v>380</v>
      </c>
      <c r="C53" s="470">
        <v>62334</v>
      </c>
      <c r="D53" s="470">
        <v>55290</v>
      </c>
      <c r="E53" s="470">
        <v>57466</v>
      </c>
      <c r="F53" s="470">
        <v>54768</v>
      </c>
      <c r="G53" s="263">
        <v>55995</v>
      </c>
      <c r="H53" s="263">
        <v>58206</v>
      </c>
      <c r="I53" s="263">
        <v>62126</v>
      </c>
      <c r="J53" s="263">
        <v>61942</v>
      </c>
      <c r="K53" s="307">
        <v>63059</v>
      </c>
      <c r="L53" s="307">
        <v>64013</v>
      </c>
      <c r="M53" s="307">
        <v>67420</v>
      </c>
      <c r="N53" s="261">
        <v>82769</v>
      </c>
      <c r="O53" s="263">
        <v>61133</v>
      </c>
      <c r="P53" s="263">
        <v>46793</v>
      </c>
    </row>
    <row r="54" spans="1:16">
      <c r="A54" s="259"/>
      <c r="B54" s="254" t="s">
        <v>381</v>
      </c>
      <c r="C54" s="470">
        <v>148357</v>
      </c>
      <c r="D54" s="470">
        <v>154740</v>
      </c>
      <c r="E54" s="470">
        <v>153181</v>
      </c>
      <c r="F54" s="470">
        <v>150493</v>
      </c>
      <c r="G54" s="263">
        <v>161619</v>
      </c>
      <c r="H54" s="263">
        <v>169465</v>
      </c>
      <c r="I54" s="263">
        <v>163255</v>
      </c>
      <c r="J54" s="263">
        <v>156633</v>
      </c>
      <c r="K54" s="307">
        <v>131126</v>
      </c>
      <c r="L54" s="307">
        <v>128720</v>
      </c>
      <c r="M54" s="307">
        <v>132104</v>
      </c>
      <c r="N54" s="261">
        <v>135920</v>
      </c>
      <c r="O54" s="263">
        <v>137148</v>
      </c>
      <c r="P54" s="263">
        <v>137148</v>
      </c>
    </row>
    <row r="55" spans="1:16">
      <c r="A55" s="259"/>
      <c r="B55" s="254" t="s">
        <v>382</v>
      </c>
      <c r="C55" s="470">
        <v>379290</v>
      </c>
      <c r="D55" s="470">
        <v>398750</v>
      </c>
      <c r="E55" s="470">
        <v>410305</v>
      </c>
      <c r="F55" s="470">
        <v>447720</v>
      </c>
      <c r="G55" s="263">
        <v>458546</v>
      </c>
      <c r="H55" s="263">
        <v>323362</v>
      </c>
      <c r="I55" s="263">
        <v>252658</v>
      </c>
      <c r="J55" s="263">
        <v>270855</v>
      </c>
      <c r="K55" s="307">
        <v>275766</v>
      </c>
      <c r="L55" s="307">
        <v>338802</v>
      </c>
      <c r="M55" s="307">
        <v>332092</v>
      </c>
      <c r="N55" s="261">
        <v>315215</v>
      </c>
      <c r="O55" s="263">
        <v>303237</v>
      </c>
      <c r="P55" s="263">
        <v>303237</v>
      </c>
    </row>
    <row r="56" spans="1:16" hidden="1">
      <c r="A56" s="259" t="s">
        <v>44</v>
      </c>
      <c r="B56" s="254" t="s">
        <v>383</v>
      </c>
      <c r="C56" s="470">
        <v>0</v>
      </c>
      <c r="D56" s="470">
        <v>0</v>
      </c>
      <c r="E56" s="470">
        <v>0</v>
      </c>
      <c r="F56" s="470">
        <v>0</v>
      </c>
      <c r="G56" s="263">
        <v>0</v>
      </c>
      <c r="H56" s="263">
        <v>0</v>
      </c>
      <c r="I56" s="263">
        <v>0</v>
      </c>
      <c r="J56" s="263">
        <v>0</v>
      </c>
      <c r="K56" s="307">
        <v>0</v>
      </c>
      <c r="L56" s="307">
        <v>0</v>
      </c>
      <c r="M56" s="307">
        <v>0</v>
      </c>
      <c r="N56" s="261">
        <v>0</v>
      </c>
      <c r="O56" s="263">
        <v>0</v>
      </c>
      <c r="P56" s="263">
        <v>0</v>
      </c>
    </row>
    <row r="57" spans="1:16">
      <c r="A57" s="259" t="s">
        <v>21</v>
      </c>
      <c r="B57" s="254" t="s">
        <v>49</v>
      </c>
      <c r="C57" s="470">
        <v>118105</v>
      </c>
      <c r="D57" s="470">
        <v>53367</v>
      </c>
      <c r="E57" s="470">
        <v>-2322</v>
      </c>
      <c r="F57" s="470">
        <v>-71110</v>
      </c>
      <c r="G57" s="263">
        <v>37750</v>
      </c>
      <c r="H57" s="263">
        <v>-39838</v>
      </c>
      <c r="I57" s="263">
        <v>15130</v>
      </c>
      <c r="J57" s="263">
        <v>14199</v>
      </c>
      <c r="K57" s="307">
        <v>949</v>
      </c>
      <c r="L57" s="307">
        <v>34557</v>
      </c>
      <c r="M57" s="307">
        <v>60974</v>
      </c>
      <c r="N57" s="261">
        <v>140229</v>
      </c>
      <c r="O57" s="263">
        <v>204423</v>
      </c>
      <c r="P57" s="263">
        <v>75089</v>
      </c>
    </row>
    <row r="58" spans="1:16" hidden="1">
      <c r="A58" s="259">
        <v>121</v>
      </c>
      <c r="B58" s="254" t="s">
        <v>384</v>
      </c>
      <c r="C58" s="470">
        <v>0</v>
      </c>
      <c r="D58" s="470">
        <v>0</v>
      </c>
      <c r="E58" s="470">
        <v>0</v>
      </c>
      <c r="F58" s="470">
        <v>0</v>
      </c>
      <c r="G58" s="263">
        <v>0</v>
      </c>
      <c r="H58" s="263">
        <v>0</v>
      </c>
      <c r="I58" s="263">
        <v>0</v>
      </c>
      <c r="J58" s="263">
        <v>0</v>
      </c>
      <c r="K58" s="307">
        <v>0</v>
      </c>
      <c r="L58" s="307">
        <v>0</v>
      </c>
      <c r="M58" s="307">
        <v>0</v>
      </c>
      <c r="N58" s="261">
        <v>0</v>
      </c>
      <c r="O58" s="263">
        <v>0</v>
      </c>
      <c r="P58" s="263">
        <v>0</v>
      </c>
    </row>
    <row r="59" spans="1:16" hidden="1">
      <c r="A59" s="259" t="s">
        <v>23</v>
      </c>
      <c r="B59" s="254" t="s">
        <v>385</v>
      </c>
      <c r="C59" s="470">
        <v>0</v>
      </c>
      <c r="D59" s="470">
        <v>0</v>
      </c>
      <c r="E59" s="470">
        <v>0</v>
      </c>
      <c r="F59" s="470">
        <v>0</v>
      </c>
      <c r="G59" s="263">
        <v>0</v>
      </c>
      <c r="H59" s="263">
        <v>0</v>
      </c>
      <c r="I59" s="263">
        <v>0</v>
      </c>
      <c r="J59" s="263">
        <v>0</v>
      </c>
      <c r="K59" s="307">
        <v>0</v>
      </c>
      <c r="L59" s="307">
        <v>0</v>
      </c>
      <c r="M59" s="307">
        <v>0</v>
      </c>
      <c r="N59" s="261">
        <v>0</v>
      </c>
      <c r="O59" s="263">
        <v>0</v>
      </c>
      <c r="P59" s="263"/>
    </row>
    <row r="60" spans="1:16">
      <c r="A60" s="259" t="s">
        <v>25</v>
      </c>
      <c r="B60" s="254" t="s">
        <v>290</v>
      </c>
      <c r="C60" s="470">
        <v>150000</v>
      </c>
      <c r="D60" s="470">
        <v>150000</v>
      </c>
      <c r="E60" s="470">
        <v>150000</v>
      </c>
      <c r="F60" s="470">
        <v>150000</v>
      </c>
      <c r="G60" s="263">
        <v>150000</v>
      </c>
      <c r="H60" s="263">
        <v>150000</v>
      </c>
      <c r="I60" s="263">
        <v>0</v>
      </c>
      <c r="J60" s="263">
        <v>0</v>
      </c>
      <c r="K60" s="307">
        <v>0</v>
      </c>
      <c r="L60" s="307">
        <v>0</v>
      </c>
      <c r="M60" s="307">
        <v>0</v>
      </c>
      <c r="N60" s="261">
        <v>0</v>
      </c>
      <c r="O60" s="263">
        <v>0</v>
      </c>
      <c r="P60" s="263"/>
    </row>
    <row r="61" spans="1:16">
      <c r="A61" s="259" t="s">
        <v>29</v>
      </c>
      <c r="B61" s="254" t="s">
        <v>51</v>
      </c>
      <c r="C61" s="470">
        <v>2348691</v>
      </c>
      <c r="D61" s="470">
        <v>2351088</v>
      </c>
      <c r="E61" s="470">
        <v>2405839</v>
      </c>
      <c r="F61" s="470">
        <v>2405697</v>
      </c>
      <c r="G61" s="263">
        <v>2035205</v>
      </c>
      <c r="H61" s="263">
        <v>2088106</v>
      </c>
      <c r="I61" s="263">
        <v>1961433</v>
      </c>
      <c r="J61" s="263">
        <v>2022397</v>
      </c>
      <c r="K61" s="307">
        <v>1619469</v>
      </c>
      <c r="L61" s="307">
        <v>1622226</v>
      </c>
      <c r="M61" s="307">
        <v>1527996</v>
      </c>
      <c r="N61" s="261">
        <v>1582852</v>
      </c>
      <c r="O61" s="263">
        <v>1433444</v>
      </c>
      <c r="P61" s="263">
        <v>2445454</v>
      </c>
    </row>
    <row r="62" spans="1:16" hidden="1">
      <c r="A62" s="259">
        <v>155</v>
      </c>
      <c r="B62" s="254" t="s">
        <v>386</v>
      </c>
      <c r="C62" s="470">
        <v>0</v>
      </c>
      <c r="D62" s="470">
        <v>0</v>
      </c>
      <c r="E62" s="470">
        <v>0</v>
      </c>
      <c r="F62" s="470">
        <v>0</v>
      </c>
      <c r="G62" s="263">
        <v>0</v>
      </c>
      <c r="H62" s="263">
        <v>0</v>
      </c>
      <c r="I62" s="263">
        <v>0</v>
      </c>
      <c r="J62" s="263">
        <v>0</v>
      </c>
      <c r="K62" s="307">
        <v>0</v>
      </c>
      <c r="L62" s="307">
        <v>0</v>
      </c>
      <c r="M62" s="307">
        <v>0</v>
      </c>
      <c r="N62" s="261">
        <v>0</v>
      </c>
      <c r="O62" s="263">
        <v>0</v>
      </c>
      <c r="P62" s="263">
        <v>0</v>
      </c>
    </row>
    <row r="63" spans="1:16">
      <c r="A63" s="259" t="s">
        <v>31</v>
      </c>
      <c r="B63" s="254" t="s">
        <v>53</v>
      </c>
      <c r="C63" s="470">
        <v>1241197</v>
      </c>
      <c r="D63" s="470">
        <v>1002722</v>
      </c>
      <c r="E63" s="470">
        <v>1002722</v>
      </c>
      <c r="F63" s="470">
        <v>1002722</v>
      </c>
      <c r="G63" s="263">
        <v>1002722</v>
      </c>
      <c r="H63" s="263">
        <v>999373</v>
      </c>
      <c r="I63" s="263">
        <v>930073</v>
      </c>
      <c r="J63" s="263">
        <v>930073</v>
      </c>
      <c r="K63" s="307">
        <v>930073</v>
      </c>
      <c r="L63" s="307">
        <v>930073</v>
      </c>
      <c r="M63" s="307">
        <v>930073</v>
      </c>
      <c r="N63" s="261">
        <v>930073</v>
      </c>
      <c r="O63" s="263">
        <v>930073</v>
      </c>
      <c r="P63" s="263">
        <v>930073</v>
      </c>
    </row>
    <row r="64" spans="1:16">
      <c r="A64" s="259" t="s">
        <v>50</v>
      </c>
      <c r="B64" s="254" t="s">
        <v>55</v>
      </c>
      <c r="C64" s="470">
        <v>2100435</v>
      </c>
      <c r="D64" s="470">
        <v>1565596</v>
      </c>
      <c r="E64" s="470">
        <v>1561884</v>
      </c>
      <c r="F64" s="470">
        <v>1561884</v>
      </c>
      <c r="G64" s="263">
        <v>1561884</v>
      </c>
      <c r="H64" s="263">
        <v>1542925</v>
      </c>
      <c r="I64" s="263">
        <v>1443925</v>
      </c>
      <c r="J64" s="263">
        <v>1443925</v>
      </c>
      <c r="K64" s="307">
        <v>1443925</v>
      </c>
      <c r="L64" s="307">
        <v>1443925</v>
      </c>
      <c r="M64" s="307">
        <v>1443925</v>
      </c>
      <c r="N64" s="261">
        <v>1443925</v>
      </c>
      <c r="O64" s="263">
        <v>1443925</v>
      </c>
      <c r="P64" s="263">
        <v>1443925</v>
      </c>
    </row>
    <row r="65" spans="1:16">
      <c r="A65" s="259" t="s">
        <v>52</v>
      </c>
      <c r="B65" s="254" t="s">
        <v>387</v>
      </c>
      <c r="C65" s="470">
        <v>-7259</v>
      </c>
      <c r="D65" s="470">
        <v>-7259</v>
      </c>
      <c r="E65" s="470">
        <v>-7259</v>
      </c>
      <c r="F65" s="470">
        <v>-7259</v>
      </c>
      <c r="G65" s="263">
        <v>-7259</v>
      </c>
      <c r="H65" s="263">
        <v>-7259</v>
      </c>
      <c r="I65" s="263">
        <v>-7258</v>
      </c>
      <c r="J65" s="263">
        <v>-7258</v>
      </c>
      <c r="K65" s="307">
        <v>-7258</v>
      </c>
      <c r="L65" s="307">
        <v>-7258</v>
      </c>
      <c r="M65" s="307">
        <v>-7258</v>
      </c>
      <c r="N65" s="261">
        <v>-7258</v>
      </c>
      <c r="O65" s="263">
        <v>-7258</v>
      </c>
      <c r="P65" s="263">
        <v>-7258</v>
      </c>
    </row>
    <row r="66" spans="1:16">
      <c r="A66" s="259" t="s">
        <v>54</v>
      </c>
      <c r="B66" s="254" t="s">
        <v>388</v>
      </c>
      <c r="C66" s="470">
        <v>133935</v>
      </c>
      <c r="D66" s="470">
        <v>137257</v>
      </c>
      <c r="E66" s="470">
        <v>139442</v>
      </c>
      <c r="F66" s="470">
        <v>135791</v>
      </c>
      <c r="G66" s="263">
        <v>131662</v>
      </c>
      <c r="H66" s="263">
        <v>176160</v>
      </c>
      <c r="I66" s="263">
        <v>505929</v>
      </c>
      <c r="J66" s="263">
        <v>510166</v>
      </c>
      <c r="K66" s="307">
        <v>507457</v>
      </c>
      <c r="L66" s="307">
        <v>474455</v>
      </c>
      <c r="M66" s="307">
        <v>474358</v>
      </c>
      <c r="N66" s="261">
        <v>493872</v>
      </c>
      <c r="O66" s="263">
        <v>451825</v>
      </c>
      <c r="P66" s="263">
        <v>653010</v>
      </c>
    </row>
    <row r="67" spans="1:16">
      <c r="A67" s="259" t="s">
        <v>56</v>
      </c>
      <c r="B67" s="254" t="s">
        <v>389</v>
      </c>
      <c r="C67" s="470">
        <v>245650</v>
      </c>
      <c r="D67" s="470">
        <v>200619</v>
      </c>
      <c r="E67" s="470">
        <v>104679</v>
      </c>
      <c r="F67" s="470">
        <v>6082</v>
      </c>
      <c r="G67" s="263">
        <v>379583</v>
      </c>
      <c r="H67" s="263">
        <v>522925</v>
      </c>
      <c r="I67" s="263">
        <v>100492</v>
      </c>
      <c r="J67" s="263">
        <v>47971</v>
      </c>
      <c r="K67" s="307">
        <v>401953</v>
      </c>
      <c r="L67" s="307">
        <v>358126</v>
      </c>
      <c r="M67" s="307">
        <v>307885</v>
      </c>
      <c r="N67" s="261">
        <v>251023</v>
      </c>
      <c r="O67" s="263">
        <v>176438</v>
      </c>
      <c r="P67" s="263">
        <v>176438</v>
      </c>
    </row>
    <row r="68" spans="1:16">
      <c r="A68" s="257"/>
      <c r="B68" s="258" t="s">
        <v>62</v>
      </c>
      <c r="C68" s="471">
        <v>93050838</v>
      </c>
      <c r="D68" s="471">
        <v>88617989</v>
      </c>
      <c r="E68" s="471">
        <v>85935547</v>
      </c>
      <c r="F68" s="471">
        <v>80099316</v>
      </c>
      <c r="G68" s="264">
        <v>79033498</v>
      </c>
      <c r="H68" s="264">
        <v>80695426</v>
      </c>
      <c r="I68" s="264">
        <v>71582668</v>
      </c>
      <c r="J68" s="264">
        <v>71097409</v>
      </c>
      <c r="K68" s="308">
        <v>70634767</v>
      </c>
      <c r="L68" s="308">
        <v>71221877</v>
      </c>
      <c r="M68" s="308">
        <v>70296735</v>
      </c>
      <c r="N68" s="262">
        <v>68938194</v>
      </c>
      <c r="O68" s="264">
        <v>70320839</v>
      </c>
      <c r="P68" s="264">
        <v>71338807</v>
      </c>
    </row>
    <row r="69" spans="1:16">
      <c r="A69" s="482"/>
      <c r="B69" s="482"/>
      <c r="K69" s="313"/>
      <c r="L69" s="440"/>
      <c r="M69" s="312"/>
    </row>
  </sheetData>
  <sheetProtection formatCells="0" insertColumns="0" insertRows="0" deleteColumns="0" deleteRows="0" selectLockedCells="1"/>
  <mergeCells count="3">
    <mergeCell ref="A11:B11"/>
    <mergeCell ref="A37:B37"/>
    <mergeCell ref="A69:B69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AD62"/>
  <sheetViews>
    <sheetView showGridLines="0" zoomScale="90" zoomScaleNormal="90" workbookViewId="0">
      <pane ySplit="11" topLeftCell="A30" activePane="bottomLeft" state="frozen"/>
      <selection activeCell="B11" sqref="B11"/>
      <selection pane="bottomLeft" activeCell="D16" sqref="D16"/>
    </sheetView>
  </sheetViews>
  <sheetFormatPr defaultRowHeight="11.25"/>
  <cols>
    <col min="1" max="1" width="4.140625" style="155" bestFit="1" customWidth="1"/>
    <col min="2" max="2" width="65.140625" style="155" customWidth="1"/>
    <col min="3" max="4" width="13.42578125" style="155" customWidth="1"/>
    <col min="5" max="21" width="13.140625" style="155" customWidth="1"/>
    <col min="22" max="22" width="9.140625" style="155"/>
    <col min="23" max="23" width="11" style="155" customWidth="1"/>
    <col min="24" max="16384" width="9.140625" style="155"/>
  </cols>
  <sheetData>
    <row r="8" spans="1:30" s="128" customFormat="1" ht="18.75">
      <c r="A8" s="327" t="s">
        <v>478</v>
      </c>
      <c r="B8" s="327"/>
      <c r="C8" s="327"/>
      <c r="D8" s="327"/>
    </row>
    <row r="9" spans="1:30" s="128" customFormat="1"/>
    <row r="10" spans="1:30" s="128" customFormat="1" ht="12" thickBot="1">
      <c r="X10" s="160"/>
      <c r="Y10" s="153"/>
      <c r="Z10" s="153"/>
      <c r="AA10" s="153"/>
      <c r="AB10" s="153"/>
      <c r="AC10" s="127"/>
      <c r="AD10" s="127"/>
    </row>
    <row r="11" spans="1:30" s="128" customFormat="1" ht="36" customHeight="1" thickBot="1">
      <c r="A11" s="483" t="s">
        <v>64</v>
      </c>
      <c r="B11" s="483"/>
      <c r="C11" s="510" t="s">
        <v>528</v>
      </c>
      <c r="D11" s="510" t="s">
        <v>531</v>
      </c>
      <c r="E11" s="452" t="s">
        <v>520</v>
      </c>
      <c r="F11" s="452" t="s">
        <v>527</v>
      </c>
      <c r="G11" s="452" t="s">
        <v>517</v>
      </c>
      <c r="H11" s="452" t="s">
        <v>518</v>
      </c>
      <c r="I11" s="452" t="s">
        <v>515</v>
      </c>
      <c r="J11" s="251" t="s">
        <v>513</v>
      </c>
      <c r="K11" s="251" t="s">
        <v>514</v>
      </c>
      <c r="L11" s="251" t="s">
        <v>505</v>
      </c>
      <c r="M11" s="251" t="s">
        <v>511</v>
      </c>
      <c r="N11" s="251" t="s">
        <v>502</v>
      </c>
      <c r="O11" s="251" t="s">
        <v>503</v>
      </c>
      <c r="P11" s="251" t="s">
        <v>499</v>
      </c>
      <c r="Q11" s="452" t="s">
        <v>494</v>
      </c>
      <c r="R11" s="452" t="s">
        <v>496</v>
      </c>
      <c r="S11" s="452" t="s">
        <v>480</v>
      </c>
      <c r="T11" s="452" t="s">
        <v>481</v>
      </c>
      <c r="U11" s="452" t="s">
        <v>310</v>
      </c>
      <c r="V11" s="452" t="s">
        <v>354</v>
      </c>
      <c r="W11" s="453" t="s">
        <v>311</v>
      </c>
    </row>
    <row r="12" spans="1:30" s="127" customFormat="1" ht="2.25" customHeight="1">
      <c r="C12" s="454"/>
      <c r="D12" s="454"/>
      <c r="E12" s="454"/>
      <c r="F12" s="454"/>
      <c r="G12" s="454"/>
      <c r="H12" s="454"/>
      <c r="I12" s="454"/>
      <c r="Q12" s="454"/>
      <c r="R12" s="454"/>
      <c r="S12" s="454"/>
      <c r="T12" s="454"/>
      <c r="U12" s="454"/>
      <c r="V12" s="454"/>
      <c r="W12" s="454"/>
    </row>
    <row r="13" spans="1:30" s="128" customFormat="1" ht="12.75" customHeight="1">
      <c r="A13" s="238" t="s">
        <v>4</v>
      </c>
      <c r="B13" s="239" t="s">
        <v>314</v>
      </c>
      <c r="C13" s="263">
        <v>1431109</v>
      </c>
      <c r="D13" s="263">
        <f>+C13-E13</f>
        <v>344949</v>
      </c>
      <c r="E13" s="263">
        <v>1086160</v>
      </c>
      <c r="F13" s="263">
        <v>369814</v>
      </c>
      <c r="G13" s="263">
        <v>716346</v>
      </c>
      <c r="H13" s="263">
        <v>356482</v>
      </c>
      <c r="I13" s="263">
        <v>359864</v>
      </c>
      <c r="J13" s="261">
        <v>1419767</v>
      </c>
      <c r="K13" s="261">
        <v>362123</v>
      </c>
      <c r="L13" s="261">
        <v>1057644</v>
      </c>
      <c r="M13" s="261">
        <v>396211</v>
      </c>
      <c r="N13" s="261">
        <v>661433</v>
      </c>
      <c r="O13" s="261">
        <f>+L13-P13</f>
        <v>726770</v>
      </c>
      <c r="P13" s="261">
        <v>330874</v>
      </c>
      <c r="Q13" s="263">
        <v>1375925</v>
      </c>
      <c r="R13" s="263">
        <f>+Q13-S13</f>
        <v>305070</v>
      </c>
      <c r="S13" s="263">
        <v>1070855</v>
      </c>
      <c r="T13" s="263">
        <f>+S13-U13</f>
        <v>367035</v>
      </c>
      <c r="U13" s="263">
        <v>703820</v>
      </c>
      <c r="V13" s="263">
        <f>+U13-W13</f>
        <v>337279</v>
      </c>
      <c r="W13" s="263">
        <v>366541</v>
      </c>
      <c r="X13" s="261"/>
      <c r="Y13" s="261"/>
      <c r="Z13" s="261"/>
    </row>
    <row r="14" spans="1:30" s="128" customFormat="1">
      <c r="A14" s="238" t="s">
        <v>6</v>
      </c>
      <c r="B14" s="239" t="s">
        <v>315</v>
      </c>
      <c r="C14" s="263">
        <v>-192233</v>
      </c>
      <c r="D14" s="263">
        <f t="shared" ref="D14:D59" si="0">+C14-E14</f>
        <v>-49816</v>
      </c>
      <c r="E14" s="263">
        <v>-142417</v>
      </c>
      <c r="F14" s="263">
        <v>-44322</v>
      </c>
      <c r="G14" s="263">
        <v>-98095</v>
      </c>
      <c r="H14" s="263">
        <v>-46202</v>
      </c>
      <c r="I14" s="263">
        <v>-51893</v>
      </c>
      <c r="J14" s="261">
        <v>-255228</v>
      </c>
      <c r="K14" s="261">
        <v>-59677</v>
      </c>
      <c r="L14" s="261">
        <v>-195551</v>
      </c>
      <c r="M14" s="261">
        <v>-80302</v>
      </c>
      <c r="N14" s="261">
        <v>-115249</v>
      </c>
      <c r="O14" s="261">
        <f t="shared" ref="O14:O59" si="1">+L14-P14</f>
        <v>-138573</v>
      </c>
      <c r="P14" s="261">
        <v>-56978</v>
      </c>
      <c r="Q14" s="263">
        <v>-253488</v>
      </c>
      <c r="R14" s="263">
        <f t="shared" ref="R14:R59" si="2">+Q14-S14</f>
        <v>-32725</v>
      </c>
      <c r="S14" s="263">
        <v>-220763</v>
      </c>
      <c r="T14" s="263">
        <f t="shared" ref="T14:V59" si="3">+S14-U14</f>
        <v>-90445</v>
      </c>
      <c r="U14" s="263">
        <v>-130318</v>
      </c>
      <c r="V14" s="263">
        <f t="shared" si="3"/>
        <v>-57011</v>
      </c>
      <c r="W14" s="263">
        <v>-73307</v>
      </c>
      <c r="X14" s="261"/>
      <c r="Y14" s="261"/>
      <c r="Z14" s="261"/>
    </row>
    <row r="15" spans="1:30" s="128" customFormat="1" ht="12.75" customHeight="1">
      <c r="A15" s="240" t="s">
        <v>8</v>
      </c>
      <c r="B15" s="241" t="s">
        <v>68</v>
      </c>
      <c r="C15" s="455">
        <v>1238876</v>
      </c>
      <c r="D15" s="455">
        <f t="shared" si="0"/>
        <v>295133</v>
      </c>
      <c r="E15" s="455">
        <v>943743</v>
      </c>
      <c r="F15" s="455">
        <v>325492</v>
      </c>
      <c r="G15" s="455">
        <v>618251</v>
      </c>
      <c r="H15" s="455">
        <v>310280</v>
      </c>
      <c r="I15" s="455">
        <v>307971</v>
      </c>
      <c r="J15" s="309">
        <v>1164539</v>
      </c>
      <c r="K15" s="309">
        <v>302446</v>
      </c>
      <c r="L15" s="309">
        <v>862093</v>
      </c>
      <c r="M15" s="309">
        <v>315909</v>
      </c>
      <c r="N15" s="309">
        <v>546184</v>
      </c>
      <c r="O15" s="309">
        <f t="shared" si="1"/>
        <v>588197</v>
      </c>
      <c r="P15" s="309">
        <v>273896</v>
      </c>
      <c r="Q15" s="455">
        <v>1122437</v>
      </c>
      <c r="R15" s="455">
        <f t="shared" si="2"/>
        <v>272345</v>
      </c>
      <c r="S15" s="455">
        <v>850092</v>
      </c>
      <c r="T15" s="455">
        <f t="shared" si="3"/>
        <v>276590</v>
      </c>
      <c r="U15" s="455">
        <v>573502</v>
      </c>
      <c r="V15" s="455">
        <f t="shared" si="3"/>
        <v>280268</v>
      </c>
      <c r="W15" s="455">
        <v>293234</v>
      </c>
      <c r="X15" s="261"/>
      <c r="Y15" s="261"/>
      <c r="Z15" s="261"/>
    </row>
    <row r="16" spans="1:30" s="128" customFormat="1">
      <c r="A16" s="238" t="s">
        <v>9</v>
      </c>
      <c r="B16" s="239" t="s">
        <v>316</v>
      </c>
      <c r="C16" s="263">
        <v>1246875</v>
      </c>
      <c r="D16" s="263">
        <f t="shared" si="0"/>
        <v>344505</v>
      </c>
      <c r="E16" s="263">
        <v>902370</v>
      </c>
      <c r="F16" s="263">
        <v>305929</v>
      </c>
      <c r="G16" s="263">
        <v>596441</v>
      </c>
      <c r="H16" s="263">
        <v>287010</v>
      </c>
      <c r="I16" s="263">
        <v>309431</v>
      </c>
      <c r="J16" s="261">
        <v>1043000</v>
      </c>
      <c r="K16" s="261">
        <v>322921</v>
      </c>
      <c r="L16" s="261">
        <v>720079</v>
      </c>
      <c r="M16" s="261">
        <v>313964</v>
      </c>
      <c r="N16" s="261">
        <v>406115</v>
      </c>
      <c r="O16" s="261">
        <f t="shared" si="1"/>
        <v>518606</v>
      </c>
      <c r="P16" s="261">
        <v>201473</v>
      </c>
      <c r="Q16" s="263">
        <v>812147</v>
      </c>
      <c r="R16" s="263">
        <f t="shared" si="2"/>
        <v>208495</v>
      </c>
      <c r="S16" s="263">
        <v>603652</v>
      </c>
      <c r="T16" s="263">
        <f t="shared" si="3"/>
        <v>196944</v>
      </c>
      <c r="U16" s="263">
        <v>406708</v>
      </c>
      <c r="V16" s="263">
        <f t="shared" si="3"/>
        <v>200061</v>
      </c>
      <c r="W16" s="263">
        <v>206647</v>
      </c>
      <c r="X16" s="261"/>
      <c r="Y16" s="261"/>
      <c r="Z16" s="261"/>
    </row>
    <row r="17" spans="1:26" s="128" customFormat="1">
      <c r="A17" s="238" t="s">
        <v>11</v>
      </c>
      <c r="B17" s="239" t="s">
        <v>317</v>
      </c>
      <c r="C17" s="263">
        <v>-174361</v>
      </c>
      <c r="D17" s="263">
        <f t="shared" si="0"/>
        <v>-46815</v>
      </c>
      <c r="E17" s="263">
        <v>-127546</v>
      </c>
      <c r="F17" s="263">
        <v>-43802</v>
      </c>
      <c r="G17" s="263">
        <v>-83744</v>
      </c>
      <c r="H17" s="263">
        <v>-41908</v>
      </c>
      <c r="I17" s="263">
        <v>-41836</v>
      </c>
      <c r="J17" s="261">
        <v>-111050</v>
      </c>
      <c r="K17" s="261">
        <v>-47041</v>
      </c>
      <c r="L17" s="261">
        <v>-64009</v>
      </c>
      <c r="M17" s="261">
        <v>-45648</v>
      </c>
      <c r="N17" s="261">
        <v>-18361</v>
      </c>
      <c r="O17" s="261">
        <f t="shared" si="1"/>
        <v>-55080</v>
      </c>
      <c r="P17" s="261">
        <v>-8929</v>
      </c>
      <c r="Q17" s="263">
        <v>-35882</v>
      </c>
      <c r="R17" s="263">
        <f t="shared" si="2"/>
        <v>-9311</v>
      </c>
      <c r="S17" s="263">
        <v>-26571</v>
      </c>
      <c r="T17" s="263">
        <f t="shared" si="3"/>
        <v>-8919</v>
      </c>
      <c r="U17" s="263">
        <v>-17652</v>
      </c>
      <c r="V17" s="263">
        <f t="shared" si="3"/>
        <v>-9125</v>
      </c>
      <c r="W17" s="263">
        <v>-8527</v>
      </c>
      <c r="X17" s="261"/>
      <c r="Y17" s="261"/>
      <c r="Z17" s="261"/>
    </row>
    <row r="18" spans="1:26" s="128" customFormat="1">
      <c r="A18" s="240" t="s">
        <v>13</v>
      </c>
      <c r="B18" s="241" t="s">
        <v>71</v>
      </c>
      <c r="C18" s="455">
        <v>1072514</v>
      </c>
      <c r="D18" s="455">
        <f t="shared" si="0"/>
        <v>297690</v>
      </c>
      <c r="E18" s="455">
        <v>774824</v>
      </c>
      <c r="F18" s="455">
        <v>262127</v>
      </c>
      <c r="G18" s="455">
        <v>512697</v>
      </c>
      <c r="H18" s="455">
        <v>245102</v>
      </c>
      <c r="I18" s="455">
        <v>267595</v>
      </c>
      <c r="J18" s="309">
        <v>931950</v>
      </c>
      <c r="K18" s="309">
        <v>275880</v>
      </c>
      <c r="L18" s="309">
        <v>656070</v>
      </c>
      <c r="M18" s="309">
        <v>268316</v>
      </c>
      <c r="N18" s="309">
        <v>387754</v>
      </c>
      <c r="O18" s="309">
        <f t="shared" si="1"/>
        <v>463526</v>
      </c>
      <c r="P18" s="309">
        <v>192544</v>
      </c>
      <c r="Q18" s="455">
        <v>776265</v>
      </c>
      <c r="R18" s="455">
        <f t="shared" si="2"/>
        <v>199184</v>
      </c>
      <c r="S18" s="455">
        <v>577081</v>
      </c>
      <c r="T18" s="455">
        <f t="shared" si="3"/>
        <v>188025</v>
      </c>
      <c r="U18" s="455">
        <v>389056</v>
      </c>
      <c r="V18" s="455">
        <f t="shared" si="3"/>
        <v>190936</v>
      </c>
      <c r="W18" s="455">
        <v>198120</v>
      </c>
      <c r="X18" s="261"/>
      <c r="Y18" s="261"/>
      <c r="Z18" s="261"/>
    </row>
    <row r="19" spans="1:26" s="128" customFormat="1">
      <c r="A19" s="238" t="s">
        <v>15</v>
      </c>
      <c r="B19" s="242" t="s">
        <v>318</v>
      </c>
      <c r="C19" s="263">
        <v>18492</v>
      </c>
      <c r="D19" s="263">
        <f t="shared" si="0"/>
        <v>1099</v>
      </c>
      <c r="E19" s="263">
        <v>17393</v>
      </c>
      <c r="F19" s="263">
        <v>4550</v>
      </c>
      <c r="G19" s="263">
        <v>12843</v>
      </c>
      <c r="H19" s="263">
        <v>12034</v>
      </c>
      <c r="I19" s="263">
        <v>809</v>
      </c>
      <c r="J19" s="261">
        <v>14101</v>
      </c>
      <c r="K19" s="261">
        <v>451</v>
      </c>
      <c r="L19" s="261">
        <v>13650</v>
      </c>
      <c r="M19" s="261">
        <v>3424</v>
      </c>
      <c r="N19" s="261">
        <v>10226</v>
      </c>
      <c r="O19" s="261">
        <f t="shared" si="1"/>
        <v>13111</v>
      </c>
      <c r="P19" s="261">
        <v>539</v>
      </c>
      <c r="Q19" s="263">
        <v>34339</v>
      </c>
      <c r="R19" s="263">
        <f t="shared" si="2"/>
        <v>20553</v>
      </c>
      <c r="S19" s="263">
        <v>13786</v>
      </c>
      <c r="T19" s="263">
        <f t="shared" si="3"/>
        <v>325</v>
      </c>
      <c r="U19" s="263">
        <v>13461</v>
      </c>
      <c r="V19" s="263">
        <f t="shared" si="3"/>
        <v>12877</v>
      </c>
      <c r="W19" s="263">
        <v>584</v>
      </c>
      <c r="X19" s="261"/>
      <c r="Y19" s="261"/>
      <c r="Z19" s="261"/>
    </row>
    <row r="20" spans="1:26" s="128" customFormat="1">
      <c r="A20" s="238" t="s">
        <v>17</v>
      </c>
      <c r="B20" s="239" t="s">
        <v>319</v>
      </c>
      <c r="C20" s="263">
        <v>-14220</v>
      </c>
      <c r="D20" s="263">
        <f t="shared" si="0"/>
        <v>1576</v>
      </c>
      <c r="E20" s="263">
        <v>-15796</v>
      </c>
      <c r="F20" s="263">
        <v>589</v>
      </c>
      <c r="G20" s="263">
        <v>-16385</v>
      </c>
      <c r="H20" s="263">
        <v>4902</v>
      </c>
      <c r="I20" s="263">
        <v>-21287</v>
      </c>
      <c r="J20" s="261">
        <v>180</v>
      </c>
      <c r="K20" s="261">
        <v>23734</v>
      </c>
      <c r="L20" s="261">
        <v>-23554</v>
      </c>
      <c r="M20" s="261">
        <v>-5558</v>
      </c>
      <c r="N20" s="261">
        <v>-17996</v>
      </c>
      <c r="O20" s="261">
        <f t="shared" si="1"/>
        <v>-27306</v>
      </c>
      <c r="P20" s="261">
        <v>3752</v>
      </c>
      <c r="Q20" s="263">
        <v>1812</v>
      </c>
      <c r="R20" s="263">
        <f t="shared" si="2"/>
        <v>-23405</v>
      </c>
      <c r="S20" s="263">
        <v>25217</v>
      </c>
      <c r="T20" s="263">
        <f t="shared" si="3"/>
        <v>8735</v>
      </c>
      <c r="U20" s="263">
        <v>16482</v>
      </c>
      <c r="V20" s="263">
        <f t="shared" si="3"/>
        <v>17328</v>
      </c>
      <c r="W20" s="263">
        <v>-846</v>
      </c>
      <c r="X20" s="261"/>
      <c r="Y20" s="261"/>
      <c r="Z20" s="261"/>
    </row>
    <row r="21" spans="1:26" s="128" customFormat="1">
      <c r="A21" s="238" t="s">
        <v>41</v>
      </c>
      <c r="B21" s="239" t="s">
        <v>74</v>
      </c>
      <c r="C21" s="263">
        <v>-653</v>
      </c>
      <c r="D21" s="263">
        <f t="shared" si="0"/>
        <v>1869</v>
      </c>
      <c r="E21" s="263">
        <v>-2522</v>
      </c>
      <c r="F21" s="263">
        <v>2490</v>
      </c>
      <c r="G21" s="263">
        <v>-5012</v>
      </c>
      <c r="H21" s="263">
        <v>3555</v>
      </c>
      <c r="I21" s="263">
        <v>-8567</v>
      </c>
      <c r="J21" s="261">
        <v>-1546</v>
      </c>
      <c r="K21" s="261">
        <v>2632</v>
      </c>
      <c r="L21" s="261">
        <v>-4178</v>
      </c>
      <c r="M21" s="261">
        <v>-2742</v>
      </c>
      <c r="N21" s="261">
        <v>-1436</v>
      </c>
      <c r="O21" s="261">
        <f t="shared" si="1"/>
        <v>-2732</v>
      </c>
      <c r="P21" s="261">
        <v>-1446</v>
      </c>
      <c r="Q21" s="263">
        <v>1621</v>
      </c>
      <c r="R21" s="263">
        <f t="shared" si="2"/>
        <v>-371</v>
      </c>
      <c r="S21" s="263">
        <v>1992</v>
      </c>
      <c r="T21" s="263">
        <f t="shared" si="3"/>
        <v>-418</v>
      </c>
      <c r="U21" s="263">
        <v>2410</v>
      </c>
      <c r="V21" s="263">
        <f t="shared" si="3"/>
        <v>1961</v>
      </c>
      <c r="W21" s="263">
        <v>449</v>
      </c>
      <c r="X21" s="261"/>
      <c r="Y21" s="261"/>
      <c r="Z21" s="261"/>
    </row>
    <row r="22" spans="1:26" s="128" customFormat="1">
      <c r="A22" s="238" t="s">
        <v>19</v>
      </c>
      <c r="B22" s="239" t="s">
        <v>320</v>
      </c>
      <c r="C22" s="263">
        <v>141182</v>
      </c>
      <c r="D22" s="263">
        <f t="shared" si="0"/>
        <v>5123</v>
      </c>
      <c r="E22" s="263">
        <v>136059</v>
      </c>
      <c r="F22" s="263">
        <v>40005</v>
      </c>
      <c r="G22" s="263">
        <v>96054</v>
      </c>
      <c r="H22" s="263">
        <v>26727</v>
      </c>
      <c r="I22" s="263">
        <v>69327</v>
      </c>
      <c r="J22" s="261">
        <v>116600</v>
      </c>
      <c r="K22" s="261">
        <v>6395</v>
      </c>
      <c r="L22" s="261">
        <v>110205</v>
      </c>
      <c r="M22" s="261">
        <v>59122</v>
      </c>
      <c r="N22" s="261">
        <v>51083</v>
      </c>
      <c r="O22" s="261">
        <f t="shared" si="1"/>
        <v>91090</v>
      </c>
      <c r="P22" s="261">
        <v>19115</v>
      </c>
      <c r="Q22" s="263">
        <v>91925</v>
      </c>
      <c r="R22" s="263">
        <f t="shared" si="2"/>
        <v>-60884</v>
      </c>
      <c r="S22" s="263">
        <v>152809</v>
      </c>
      <c r="T22" s="263">
        <f t="shared" si="3"/>
        <v>4831</v>
      </c>
      <c r="U22" s="263">
        <v>147978</v>
      </c>
      <c r="V22" s="263">
        <f t="shared" si="3"/>
        <v>4073</v>
      </c>
      <c r="W22" s="263">
        <v>143905</v>
      </c>
      <c r="X22" s="261"/>
      <c r="Y22" s="261"/>
      <c r="Z22" s="261"/>
    </row>
    <row r="23" spans="1:26" s="128" customFormat="1">
      <c r="A23" s="238"/>
      <c r="B23" s="239" t="s">
        <v>321</v>
      </c>
      <c r="C23" s="263">
        <v>130513</v>
      </c>
      <c r="D23" s="263">
        <f t="shared" si="0"/>
        <v>3251</v>
      </c>
      <c r="E23" s="263">
        <v>127262</v>
      </c>
      <c r="F23" s="263">
        <v>36606</v>
      </c>
      <c r="G23" s="263">
        <v>90656</v>
      </c>
      <c r="H23" s="263">
        <v>22188</v>
      </c>
      <c r="I23" s="263">
        <v>68468</v>
      </c>
      <c r="J23" s="261">
        <v>38710</v>
      </c>
      <c r="K23" s="261">
        <v>-748</v>
      </c>
      <c r="L23" s="261">
        <v>39458</v>
      </c>
      <c r="M23" s="261">
        <v>13722</v>
      </c>
      <c r="N23" s="261">
        <v>25736</v>
      </c>
      <c r="O23" s="261">
        <f t="shared" si="1"/>
        <v>27078</v>
      </c>
      <c r="P23" s="261">
        <v>12380</v>
      </c>
      <c r="Q23" s="263">
        <v>-77645</v>
      </c>
      <c r="R23" s="263">
        <f t="shared" si="2"/>
        <v>-65730</v>
      </c>
      <c r="S23" s="263">
        <v>-11915</v>
      </c>
      <c r="T23" s="263">
        <f t="shared" si="3"/>
        <v>-468</v>
      </c>
      <c r="U23" s="263">
        <v>-11447</v>
      </c>
      <c r="V23" s="263">
        <f t="shared" si="3"/>
        <v>-8780</v>
      </c>
      <c r="W23" s="263">
        <v>-2667</v>
      </c>
      <c r="X23" s="261"/>
      <c r="Y23" s="261"/>
      <c r="Z23" s="261"/>
    </row>
    <row r="24" spans="1:26" s="128" customFormat="1" ht="12.75" customHeight="1">
      <c r="A24" s="238"/>
      <c r="B24" s="239" t="s">
        <v>328</v>
      </c>
      <c r="C24" s="263">
        <v>10356</v>
      </c>
      <c r="D24" s="263">
        <f t="shared" si="0"/>
        <v>2008</v>
      </c>
      <c r="E24" s="263">
        <v>8348</v>
      </c>
      <c r="F24" s="263">
        <v>3806</v>
      </c>
      <c r="G24" s="263">
        <v>4542</v>
      </c>
      <c r="H24" s="263">
        <v>3827</v>
      </c>
      <c r="I24" s="263">
        <v>715</v>
      </c>
      <c r="J24" s="261">
        <v>77664</v>
      </c>
      <c r="K24" s="261">
        <v>7353</v>
      </c>
      <c r="L24" s="261">
        <v>70311</v>
      </c>
      <c r="M24" s="261">
        <v>45331</v>
      </c>
      <c r="N24" s="261">
        <v>24980</v>
      </c>
      <c r="O24" s="261">
        <f t="shared" si="1"/>
        <v>63789</v>
      </c>
      <c r="P24" s="261">
        <v>6522</v>
      </c>
      <c r="Q24" s="263">
        <v>168662</v>
      </c>
      <c r="R24" s="263">
        <f t="shared" si="2"/>
        <v>4210</v>
      </c>
      <c r="S24" s="263">
        <v>164452</v>
      </c>
      <c r="T24" s="263">
        <f t="shared" si="3"/>
        <v>5197</v>
      </c>
      <c r="U24" s="263">
        <v>159255</v>
      </c>
      <c r="V24" s="263">
        <f t="shared" si="3"/>
        <v>12787</v>
      </c>
      <c r="W24" s="263">
        <v>146468</v>
      </c>
      <c r="X24" s="261"/>
      <c r="Y24" s="261"/>
      <c r="Z24" s="261"/>
    </row>
    <row r="25" spans="1:26" s="128" customFormat="1">
      <c r="A25" s="238"/>
      <c r="B25" s="239" t="s">
        <v>322</v>
      </c>
      <c r="C25" s="263">
        <v>313</v>
      </c>
      <c r="D25" s="263">
        <f t="shared" si="0"/>
        <v>-136</v>
      </c>
      <c r="E25" s="263">
        <v>449</v>
      </c>
      <c r="F25" s="263">
        <v>-407</v>
      </c>
      <c r="G25" s="263">
        <v>856</v>
      </c>
      <c r="H25" s="263">
        <v>712</v>
      </c>
      <c r="I25" s="263">
        <v>144</v>
      </c>
      <c r="J25" s="261">
        <v>226</v>
      </c>
      <c r="K25" s="261">
        <v>-210</v>
      </c>
      <c r="L25" s="261">
        <v>436</v>
      </c>
      <c r="M25" s="261">
        <v>69</v>
      </c>
      <c r="N25" s="261">
        <v>367</v>
      </c>
      <c r="O25" s="261">
        <f t="shared" si="1"/>
        <v>223</v>
      </c>
      <c r="P25" s="261">
        <v>213</v>
      </c>
      <c r="Q25" s="263">
        <v>908</v>
      </c>
      <c r="R25" s="263">
        <f t="shared" si="2"/>
        <v>636</v>
      </c>
      <c r="S25" s="263">
        <v>272</v>
      </c>
      <c r="T25" s="263">
        <f t="shared" si="3"/>
        <v>102</v>
      </c>
      <c r="U25" s="263">
        <v>170</v>
      </c>
      <c r="V25" s="263">
        <f t="shared" si="3"/>
        <v>66</v>
      </c>
      <c r="W25" s="263">
        <v>104</v>
      </c>
      <c r="X25" s="261"/>
      <c r="Y25" s="261"/>
      <c r="Z25" s="261"/>
    </row>
    <row r="26" spans="1:26" s="128" customFormat="1" ht="24" customHeight="1">
      <c r="A26" s="243" t="s">
        <v>44</v>
      </c>
      <c r="B26" s="244" t="s">
        <v>323</v>
      </c>
      <c r="C26" s="263">
        <v>11856</v>
      </c>
      <c r="D26" s="263">
        <f t="shared" si="0"/>
        <v>34008</v>
      </c>
      <c r="E26" s="263">
        <v>-22152</v>
      </c>
      <c r="F26" s="263">
        <v>31</v>
      </c>
      <c r="G26" s="263">
        <v>-22183</v>
      </c>
      <c r="H26" s="263">
        <v>11648</v>
      </c>
      <c r="I26" s="263">
        <v>-33831</v>
      </c>
      <c r="J26" s="261">
        <v>-1241</v>
      </c>
      <c r="K26" s="261">
        <v>4046</v>
      </c>
      <c r="L26" s="261">
        <v>-5287</v>
      </c>
      <c r="M26" s="261">
        <v>-1101</v>
      </c>
      <c r="N26" s="261">
        <v>-4186</v>
      </c>
      <c r="O26" s="261">
        <f t="shared" si="1"/>
        <v>-5928</v>
      </c>
      <c r="P26" s="261">
        <v>641</v>
      </c>
      <c r="Q26" s="263">
        <v>8664</v>
      </c>
      <c r="R26" s="263">
        <f t="shared" si="2"/>
        <v>-2262</v>
      </c>
      <c r="S26" s="263">
        <v>10926</v>
      </c>
      <c r="T26" s="263">
        <f t="shared" si="3"/>
        <v>7731</v>
      </c>
      <c r="U26" s="263">
        <v>3195</v>
      </c>
      <c r="V26" s="263">
        <f t="shared" si="3"/>
        <v>-6931</v>
      </c>
      <c r="W26" s="263">
        <v>10126</v>
      </c>
      <c r="X26" s="261"/>
      <c r="Y26" s="261"/>
      <c r="Z26" s="261"/>
    </row>
    <row r="27" spans="1:26" s="128" customFormat="1">
      <c r="A27" s="238"/>
      <c r="B27" s="239" t="s">
        <v>324</v>
      </c>
      <c r="C27" s="263">
        <v>-3683</v>
      </c>
      <c r="D27" s="263">
        <f t="shared" si="0"/>
        <v>483</v>
      </c>
      <c r="E27" s="263">
        <v>-4166</v>
      </c>
      <c r="F27" s="263">
        <v>-300</v>
      </c>
      <c r="G27" s="263">
        <v>-3866</v>
      </c>
      <c r="H27" s="263">
        <v>807</v>
      </c>
      <c r="I27" s="263">
        <v>-4673</v>
      </c>
      <c r="J27" s="261">
        <v>-8436</v>
      </c>
      <c r="K27" s="261">
        <v>-1471</v>
      </c>
      <c r="L27" s="261">
        <v>-6965</v>
      </c>
      <c r="M27" s="261">
        <v>-8567</v>
      </c>
      <c r="N27" s="261">
        <v>1602</v>
      </c>
      <c r="O27" s="261">
        <f t="shared" si="1"/>
        <v>-7538</v>
      </c>
      <c r="P27" s="261">
        <v>573</v>
      </c>
      <c r="Q27" s="263">
        <v>-4378</v>
      </c>
      <c r="R27" s="263">
        <f t="shared" si="2"/>
        <v>632</v>
      </c>
      <c r="S27" s="263">
        <v>-5010</v>
      </c>
      <c r="T27" s="263">
        <f t="shared" si="3"/>
        <v>-2067</v>
      </c>
      <c r="U27" s="263">
        <v>-2943</v>
      </c>
      <c r="V27" s="263">
        <f t="shared" si="3"/>
        <v>-4152</v>
      </c>
      <c r="W27" s="263">
        <v>1209</v>
      </c>
      <c r="X27" s="261"/>
      <c r="Y27" s="261"/>
      <c r="Z27" s="261"/>
    </row>
    <row r="28" spans="1:26" s="128" customFormat="1">
      <c r="A28" s="238"/>
      <c r="B28" s="239" t="s">
        <v>325</v>
      </c>
      <c r="C28" s="263">
        <v>15539</v>
      </c>
      <c r="D28" s="263">
        <f t="shared" si="0"/>
        <v>33525</v>
      </c>
      <c r="E28" s="263">
        <v>-17986</v>
      </c>
      <c r="F28" s="263">
        <v>331</v>
      </c>
      <c r="G28" s="263">
        <v>-18317</v>
      </c>
      <c r="H28" s="263">
        <v>10841</v>
      </c>
      <c r="I28" s="263">
        <v>-29158</v>
      </c>
      <c r="J28" s="261">
        <v>7195</v>
      </c>
      <c r="K28" s="261">
        <v>5517</v>
      </c>
      <c r="L28" s="261">
        <v>1678</v>
      </c>
      <c r="M28" s="261">
        <v>7466</v>
      </c>
      <c r="N28" s="261">
        <v>-5788</v>
      </c>
      <c r="O28" s="261">
        <f t="shared" si="1"/>
        <v>1610</v>
      </c>
      <c r="P28" s="261">
        <v>68</v>
      </c>
      <c r="Q28" s="263">
        <v>13042</v>
      </c>
      <c r="R28" s="263">
        <f t="shared" si="2"/>
        <v>-2894</v>
      </c>
      <c r="S28" s="263">
        <v>15936</v>
      </c>
      <c r="T28" s="263">
        <f t="shared" si="3"/>
        <v>9798</v>
      </c>
      <c r="U28" s="263">
        <v>6138</v>
      </c>
      <c r="V28" s="263">
        <f t="shared" si="3"/>
        <v>-2779</v>
      </c>
      <c r="W28" s="263">
        <v>8917</v>
      </c>
      <c r="X28" s="261"/>
      <c r="Y28" s="261"/>
      <c r="Z28" s="261"/>
    </row>
    <row r="29" spans="1:26" s="128" customFormat="1">
      <c r="A29" s="240" t="s">
        <v>21</v>
      </c>
      <c r="B29" s="241" t="s">
        <v>80</v>
      </c>
      <c r="C29" s="455">
        <v>2468047</v>
      </c>
      <c r="D29" s="455">
        <f t="shared" si="0"/>
        <v>636498</v>
      </c>
      <c r="E29" s="455">
        <v>1831549</v>
      </c>
      <c r="F29" s="455">
        <v>635284</v>
      </c>
      <c r="G29" s="455">
        <v>1196265</v>
      </c>
      <c r="H29" s="455">
        <v>614248</v>
      </c>
      <c r="I29" s="455">
        <v>582017</v>
      </c>
      <c r="J29" s="309">
        <v>2224583</v>
      </c>
      <c r="K29" s="309">
        <v>615584</v>
      </c>
      <c r="L29" s="309">
        <v>1608999</v>
      </c>
      <c r="M29" s="309">
        <v>637370</v>
      </c>
      <c r="N29" s="309">
        <v>971629</v>
      </c>
      <c r="O29" s="309">
        <f t="shared" si="1"/>
        <v>1119958</v>
      </c>
      <c r="P29" s="309">
        <v>489041</v>
      </c>
      <c r="Q29" s="455">
        <v>2037063</v>
      </c>
      <c r="R29" s="455">
        <f t="shared" si="2"/>
        <v>405160</v>
      </c>
      <c r="S29" s="455">
        <v>1631903</v>
      </c>
      <c r="T29" s="455">
        <f t="shared" si="3"/>
        <v>485819</v>
      </c>
      <c r="U29" s="455">
        <v>1146084</v>
      </c>
      <c r="V29" s="455">
        <f t="shared" si="3"/>
        <v>500512</v>
      </c>
      <c r="W29" s="455">
        <v>645572</v>
      </c>
      <c r="X29" s="261"/>
      <c r="Y29" s="261"/>
      <c r="Z29" s="261"/>
    </row>
    <row r="30" spans="1:26" s="128" customFormat="1">
      <c r="A30" s="238" t="s">
        <v>23</v>
      </c>
      <c r="B30" s="239" t="s">
        <v>326</v>
      </c>
      <c r="C30" s="263">
        <v>-542239</v>
      </c>
      <c r="D30" s="263">
        <f t="shared" si="0"/>
        <v>-136552</v>
      </c>
      <c r="E30" s="263">
        <v>-405687</v>
      </c>
      <c r="F30" s="263">
        <v>-107507</v>
      </c>
      <c r="G30" s="263">
        <v>-298180</v>
      </c>
      <c r="H30" s="263">
        <v>-158732</v>
      </c>
      <c r="I30" s="263">
        <v>-139448</v>
      </c>
      <c r="J30" s="261">
        <v>-446291</v>
      </c>
      <c r="K30" s="261">
        <v>-138852</v>
      </c>
      <c r="L30" s="261">
        <v>-307439</v>
      </c>
      <c r="M30" s="261">
        <v>-160432</v>
      </c>
      <c r="N30" s="261">
        <v>-147007</v>
      </c>
      <c r="O30" s="261">
        <f t="shared" si="1"/>
        <v>-235375</v>
      </c>
      <c r="P30" s="261">
        <v>-72064</v>
      </c>
      <c r="Q30" s="263">
        <v>-223706</v>
      </c>
      <c r="R30" s="263">
        <f t="shared" si="2"/>
        <v>-70554</v>
      </c>
      <c r="S30" s="263">
        <v>-153152</v>
      </c>
      <c r="T30" s="263">
        <f t="shared" si="3"/>
        <v>-70122</v>
      </c>
      <c r="U30" s="263">
        <v>-83030</v>
      </c>
      <c r="V30" s="263">
        <f t="shared" si="3"/>
        <v>-58652</v>
      </c>
      <c r="W30" s="263">
        <v>-24378</v>
      </c>
      <c r="X30" s="261"/>
      <c r="Y30" s="261"/>
      <c r="Z30" s="261"/>
    </row>
    <row r="31" spans="1:26" s="128" customFormat="1" ht="12.75" customHeight="1">
      <c r="A31" s="238"/>
      <c r="B31" s="245" t="s">
        <v>327</v>
      </c>
      <c r="C31" s="263">
        <v>-541877</v>
      </c>
      <c r="D31" s="263">
        <f t="shared" si="0"/>
        <v>-136685</v>
      </c>
      <c r="E31" s="263">
        <v>-405192</v>
      </c>
      <c r="F31" s="263">
        <v>-107870</v>
      </c>
      <c r="G31" s="263">
        <v>-297322</v>
      </c>
      <c r="H31" s="263">
        <v>-157769</v>
      </c>
      <c r="I31" s="263">
        <v>-139553</v>
      </c>
      <c r="J31" s="261">
        <v>-447547</v>
      </c>
      <c r="K31" s="261">
        <v>-139526</v>
      </c>
      <c r="L31" s="261">
        <v>-308021</v>
      </c>
      <c r="M31" s="261">
        <v>-160985</v>
      </c>
      <c r="N31" s="261">
        <v>-147036</v>
      </c>
      <c r="O31" s="261">
        <f t="shared" si="1"/>
        <v>-235536</v>
      </c>
      <c r="P31" s="261">
        <v>-72485</v>
      </c>
      <c r="Q31" s="263">
        <v>-225772</v>
      </c>
      <c r="R31" s="263">
        <f t="shared" si="2"/>
        <v>-70566</v>
      </c>
      <c r="S31" s="263">
        <v>-155206</v>
      </c>
      <c r="T31" s="263">
        <f t="shared" si="3"/>
        <v>-70272</v>
      </c>
      <c r="U31" s="263">
        <v>-84934</v>
      </c>
      <c r="V31" s="263">
        <f t="shared" si="3"/>
        <v>-58793</v>
      </c>
      <c r="W31" s="263">
        <v>-26141</v>
      </c>
      <c r="X31" s="261"/>
      <c r="Y31" s="261"/>
      <c r="Z31" s="261"/>
    </row>
    <row r="32" spans="1:26" s="128" customFormat="1">
      <c r="A32" s="238"/>
      <c r="B32" s="245" t="s">
        <v>328</v>
      </c>
      <c r="C32" s="263">
        <v>-362</v>
      </c>
      <c r="D32" s="263">
        <f t="shared" si="0"/>
        <v>133</v>
      </c>
      <c r="E32" s="263">
        <v>-495</v>
      </c>
      <c r="F32" s="263">
        <v>363</v>
      </c>
      <c r="G32" s="263">
        <v>-858</v>
      </c>
      <c r="H32" s="263">
        <v>-963</v>
      </c>
      <c r="I32" s="263">
        <v>105</v>
      </c>
      <c r="J32" s="261">
        <v>1256</v>
      </c>
      <c r="K32" s="261">
        <v>674</v>
      </c>
      <c r="L32" s="261">
        <v>582</v>
      </c>
      <c r="M32" s="261">
        <v>553</v>
      </c>
      <c r="N32" s="261">
        <v>29</v>
      </c>
      <c r="O32" s="261">
        <f t="shared" si="1"/>
        <v>161</v>
      </c>
      <c r="P32" s="261">
        <v>421</v>
      </c>
      <c r="Q32" s="263">
        <v>2066</v>
      </c>
      <c r="R32" s="263">
        <f t="shared" si="2"/>
        <v>12</v>
      </c>
      <c r="S32" s="263">
        <v>2054</v>
      </c>
      <c r="T32" s="263">
        <f t="shared" si="3"/>
        <v>150</v>
      </c>
      <c r="U32" s="263">
        <v>1904</v>
      </c>
      <c r="V32" s="263">
        <f t="shared" si="3"/>
        <v>141</v>
      </c>
      <c r="W32" s="263">
        <v>1763</v>
      </c>
      <c r="X32" s="261"/>
      <c r="Y32" s="261"/>
      <c r="Z32" s="261"/>
    </row>
    <row r="33" spans="1:26" s="128" customFormat="1">
      <c r="A33" s="238" t="s">
        <v>25</v>
      </c>
      <c r="B33" s="239" t="s">
        <v>329</v>
      </c>
      <c r="C33" s="263">
        <v>-2141</v>
      </c>
      <c r="D33" s="263">
        <f t="shared" si="0"/>
        <v>-1517</v>
      </c>
      <c r="E33" s="263">
        <v>-624</v>
      </c>
      <c r="F33" s="263">
        <v>-182</v>
      </c>
      <c r="G33" s="263">
        <v>-442</v>
      </c>
      <c r="H33" s="263">
        <v>-247</v>
      </c>
      <c r="I33" s="263">
        <v>-195</v>
      </c>
      <c r="J33" s="261">
        <v>-2979</v>
      </c>
      <c r="K33" s="261">
        <v>-1361</v>
      </c>
      <c r="L33" s="261">
        <v>-1618</v>
      </c>
      <c r="M33" s="261">
        <v>-651</v>
      </c>
      <c r="N33" s="261">
        <v>-967</v>
      </c>
      <c r="O33" s="261">
        <f t="shared" si="1"/>
        <v>-727</v>
      </c>
      <c r="P33" s="261">
        <v>-891</v>
      </c>
      <c r="Q33" s="263">
        <v>-2956</v>
      </c>
      <c r="R33" s="263">
        <f t="shared" si="2"/>
        <v>-237</v>
      </c>
      <c r="S33" s="263">
        <v>-2719</v>
      </c>
      <c r="T33" s="263">
        <f t="shared" si="3"/>
        <v>-1536</v>
      </c>
      <c r="U33" s="263">
        <v>-1183</v>
      </c>
      <c r="V33" s="263">
        <f t="shared" si="3"/>
        <v>-1183</v>
      </c>
      <c r="W33" s="263">
        <v>0</v>
      </c>
      <c r="X33" s="261"/>
      <c r="Y33" s="261"/>
      <c r="Z33" s="261"/>
    </row>
    <row r="34" spans="1:26" s="128" customFormat="1" hidden="1">
      <c r="A34" s="240" t="s">
        <v>29</v>
      </c>
      <c r="B34" s="241" t="s">
        <v>330</v>
      </c>
      <c r="C34" s="263">
        <v>1923667</v>
      </c>
      <c r="D34" s="263">
        <f t="shared" si="0"/>
        <v>498429</v>
      </c>
      <c r="E34" s="263">
        <v>1425238</v>
      </c>
      <c r="F34" s="263">
        <v>527595</v>
      </c>
      <c r="G34" s="263">
        <v>897643</v>
      </c>
      <c r="H34" s="263">
        <v>455269</v>
      </c>
      <c r="I34" s="263">
        <v>442374</v>
      </c>
      <c r="J34" s="261">
        <v>1775313</v>
      </c>
      <c r="K34" s="261">
        <v>475371</v>
      </c>
      <c r="L34" s="261">
        <v>1299942</v>
      </c>
      <c r="M34" s="261">
        <v>476287</v>
      </c>
      <c r="N34" s="261">
        <v>823655</v>
      </c>
      <c r="O34" s="261">
        <f t="shared" si="1"/>
        <v>883856</v>
      </c>
      <c r="P34" s="261">
        <v>416086</v>
      </c>
      <c r="Q34" s="263">
        <v>1810401</v>
      </c>
      <c r="R34" s="263">
        <f t="shared" si="2"/>
        <v>334369</v>
      </c>
      <c r="S34" s="263">
        <v>1476032</v>
      </c>
      <c r="T34" s="263">
        <f t="shared" si="3"/>
        <v>414161</v>
      </c>
      <c r="U34" s="263">
        <v>1061871</v>
      </c>
      <c r="V34" s="263">
        <f t="shared" si="3"/>
        <v>440677</v>
      </c>
      <c r="W34" s="263">
        <v>621194</v>
      </c>
      <c r="X34" s="261"/>
      <c r="Y34" s="261"/>
      <c r="Z34" s="261"/>
    </row>
    <row r="35" spans="1:26" s="128" customFormat="1" hidden="1">
      <c r="A35" s="238" t="s">
        <v>331</v>
      </c>
      <c r="B35" s="239" t="s">
        <v>332</v>
      </c>
      <c r="C35" s="263">
        <v>0</v>
      </c>
      <c r="D35" s="263">
        <f t="shared" si="0"/>
        <v>624</v>
      </c>
      <c r="E35" s="263">
        <v>-624</v>
      </c>
      <c r="F35" s="263">
        <v>-624</v>
      </c>
      <c r="G35" s="263">
        <v>0</v>
      </c>
      <c r="H35" s="263">
        <v>0</v>
      </c>
      <c r="I35" s="263">
        <v>0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61">
        <f t="shared" si="1"/>
        <v>0</v>
      </c>
      <c r="P35" s="261">
        <v>0</v>
      </c>
      <c r="Q35" s="263">
        <v>0</v>
      </c>
      <c r="R35" s="263">
        <f t="shared" si="2"/>
        <v>0</v>
      </c>
      <c r="S35" s="263">
        <v>0</v>
      </c>
      <c r="T35" s="263">
        <f t="shared" si="3"/>
        <v>0</v>
      </c>
      <c r="U35" s="263">
        <v>0</v>
      </c>
      <c r="V35" s="263">
        <f t="shared" si="3"/>
        <v>0</v>
      </c>
      <c r="W35" s="263">
        <v>0</v>
      </c>
      <c r="X35" s="261"/>
      <c r="Y35" s="261"/>
      <c r="Z35" s="261"/>
    </row>
    <row r="36" spans="1:26" s="128" customFormat="1" hidden="1">
      <c r="A36" s="240" t="s">
        <v>333</v>
      </c>
      <c r="B36" s="241" t="s">
        <v>334</v>
      </c>
      <c r="C36" s="455">
        <v>0</v>
      </c>
      <c r="D36" s="455">
        <f t="shared" si="0"/>
        <v>-1425238</v>
      </c>
      <c r="E36" s="455">
        <v>1425238</v>
      </c>
      <c r="F36" s="455">
        <v>1425238</v>
      </c>
      <c r="G36" s="455">
        <v>0</v>
      </c>
      <c r="H36" s="455">
        <v>0</v>
      </c>
      <c r="I36" s="455">
        <v>0</v>
      </c>
      <c r="J36" s="309">
        <v>0</v>
      </c>
      <c r="K36" s="309">
        <v>0</v>
      </c>
      <c r="L36" s="309">
        <v>0</v>
      </c>
      <c r="M36" s="309">
        <v>0</v>
      </c>
      <c r="N36" s="309">
        <v>0</v>
      </c>
      <c r="O36" s="309">
        <f t="shared" si="1"/>
        <v>0</v>
      </c>
      <c r="P36" s="309">
        <v>0</v>
      </c>
      <c r="Q36" s="455">
        <v>0</v>
      </c>
      <c r="R36" s="455">
        <f t="shared" si="2"/>
        <v>0</v>
      </c>
      <c r="S36" s="455">
        <v>0</v>
      </c>
      <c r="T36" s="455">
        <f t="shared" si="3"/>
        <v>0</v>
      </c>
      <c r="U36" s="455">
        <v>0</v>
      </c>
      <c r="V36" s="455">
        <f t="shared" si="3"/>
        <v>0</v>
      </c>
      <c r="W36" s="455">
        <v>0</v>
      </c>
      <c r="X36" s="261"/>
      <c r="Y36" s="261"/>
      <c r="Z36" s="261"/>
    </row>
    <row r="37" spans="1:26" s="128" customFormat="1">
      <c r="A37" s="240" t="s">
        <v>52</v>
      </c>
      <c r="B37" s="241" t="s">
        <v>335</v>
      </c>
      <c r="C37" s="455">
        <v>1923667</v>
      </c>
      <c r="D37" s="455">
        <f t="shared" si="0"/>
        <v>498429</v>
      </c>
      <c r="E37" s="455">
        <v>1425238</v>
      </c>
      <c r="F37" s="455">
        <v>527595</v>
      </c>
      <c r="G37" s="455">
        <v>897643</v>
      </c>
      <c r="H37" s="455">
        <v>455269</v>
      </c>
      <c r="I37" s="455">
        <v>442374</v>
      </c>
      <c r="J37" s="309">
        <v>1775313</v>
      </c>
      <c r="K37" s="309">
        <v>475371</v>
      </c>
      <c r="L37" s="309">
        <v>1299942</v>
      </c>
      <c r="M37" s="309">
        <v>476287</v>
      </c>
      <c r="N37" s="309">
        <v>823655</v>
      </c>
      <c r="O37" s="309">
        <f t="shared" si="1"/>
        <v>883856</v>
      </c>
      <c r="P37" s="309">
        <v>416086</v>
      </c>
      <c r="Q37" s="455">
        <v>1810401</v>
      </c>
      <c r="R37" s="455">
        <f t="shared" si="2"/>
        <v>334369</v>
      </c>
      <c r="S37" s="455">
        <v>1476032</v>
      </c>
      <c r="T37" s="455">
        <f t="shared" si="3"/>
        <v>414161</v>
      </c>
      <c r="U37" s="455">
        <v>1061871</v>
      </c>
      <c r="V37" s="455">
        <f t="shared" si="3"/>
        <v>440677</v>
      </c>
      <c r="W37" s="455">
        <v>621194</v>
      </c>
      <c r="X37" s="261"/>
      <c r="Y37" s="261"/>
      <c r="Z37" s="261"/>
    </row>
    <row r="38" spans="1:26" s="128" customFormat="1">
      <c r="A38" s="243" t="s">
        <v>54</v>
      </c>
      <c r="B38" s="239" t="s">
        <v>336</v>
      </c>
      <c r="C38" s="263">
        <v>-1687910</v>
      </c>
      <c r="D38" s="263">
        <f t="shared" si="0"/>
        <v>-446877</v>
      </c>
      <c r="E38" s="263">
        <v>-1241033</v>
      </c>
      <c r="F38" s="263">
        <v>-402170</v>
      </c>
      <c r="G38" s="263">
        <v>-838863</v>
      </c>
      <c r="H38" s="263">
        <v>-402726</v>
      </c>
      <c r="I38" s="263">
        <v>-436137</v>
      </c>
      <c r="J38" s="261">
        <v>-1699466</v>
      </c>
      <c r="K38" s="261">
        <v>-577968</v>
      </c>
      <c r="L38" s="261">
        <v>-1121498</v>
      </c>
      <c r="M38" s="261">
        <v>-411254</v>
      </c>
      <c r="N38" s="261">
        <v>-710244</v>
      </c>
      <c r="O38" s="261">
        <f t="shared" si="1"/>
        <v>-762007</v>
      </c>
      <c r="P38" s="261">
        <v>-359491</v>
      </c>
      <c r="Q38" s="263">
        <v>-1442264</v>
      </c>
      <c r="R38" s="263">
        <f t="shared" si="2"/>
        <v>-363314</v>
      </c>
      <c r="S38" s="263">
        <v>-1078950</v>
      </c>
      <c r="T38" s="263">
        <f t="shared" si="3"/>
        <v>-353846</v>
      </c>
      <c r="U38" s="263">
        <v>-725104</v>
      </c>
      <c r="V38" s="263">
        <f t="shared" si="3"/>
        <v>-363180</v>
      </c>
      <c r="W38" s="263">
        <v>-361924</v>
      </c>
      <c r="X38" s="261"/>
      <c r="Y38" s="261"/>
      <c r="Z38" s="261"/>
    </row>
    <row r="39" spans="1:26" s="128" customFormat="1">
      <c r="A39" s="238"/>
      <c r="B39" s="239" t="s">
        <v>337</v>
      </c>
      <c r="C39" s="263">
        <v>-960719</v>
      </c>
      <c r="D39" s="263">
        <f t="shared" si="0"/>
        <v>-239417</v>
      </c>
      <c r="E39" s="263">
        <v>-721302</v>
      </c>
      <c r="F39" s="263">
        <v>-216638</v>
      </c>
      <c r="G39" s="263">
        <v>-504664</v>
      </c>
      <c r="H39" s="263">
        <v>-249088</v>
      </c>
      <c r="I39" s="263">
        <v>-255576</v>
      </c>
      <c r="J39" s="261">
        <v>-1049686</v>
      </c>
      <c r="K39" s="261">
        <v>-392010</v>
      </c>
      <c r="L39" s="261">
        <v>-657676</v>
      </c>
      <c r="M39" s="261">
        <v>-230936</v>
      </c>
      <c r="N39" s="261">
        <v>-426740</v>
      </c>
      <c r="O39" s="261">
        <f t="shared" si="1"/>
        <v>-444045</v>
      </c>
      <c r="P39" s="261">
        <v>-213631</v>
      </c>
      <c r="Q39" s="263">
        <v>-821494</v>
      </c>
      <c r="R39" s="263">
        <f t="shared" si="2"/>
        <v>-206507</v>
      </c>
      <c r="S39" s="263">
        <v>-614987</v>
      </c>
      <c r="T39" s="263">
        <f t="shared" si="3"/>
        <v>-194553</v>
      </c>
      <c r="U39" s="263">
        <v>-420434</v>
      </c>
      <c r="V39" s="263">
        <f t="shared" si="3"/>
        <v>-212900</v>
      </c>
      <c r="W39" s="263">
        <v>-207534</v>
      </c>
      <c r="X39" s="261"/>
      <c r="Y39" s="261"/>
      <c r="Z39" s="261"/>
    </row>
    <row r="40" spans="1:26" s="128" customFormat="1">
      <c r="A40" s="238"/>
      <c r="B40" s="239" t="s">
        <v>338</v>
      </c>
      <c r="C40" s="263">
        <v>-727191</v>
      </c>
      <c r="D40" s="263">
        <f t="shared" si="0"/>
        <v>-207460</v>
      </c>
      <c r="E40" s="263">
        <v>-519731</v>
      </c>
      <c r="F40" s="263">
        <v>-185532</v>
      </c>
      <c r="G40" s="263">
        <v>-334199</v>
      </c>
      <c r="H40" s="263">
        <v>-153638</v>
      </c>
      <c r="I40" s="263">
        <v>-180561</v>
      </c>
      <c r="J40" s="261">
        <v>-649780</v>
      </c>
      <c r="K40" s="261">
        <v>-185958</v>
      </c>
      <c r="L40" s="261">
        <v>-463822</v>
      </c>
      <c r="M40" s="261">
        <v>-180318</v>
      </c>
      <c r="N40" s="261">
        <v>-283504</v>
      </c>
      <c r="O40" s="261">
        <f t="shared" si="1"/>
        <v>-317962</v>
      </c>
      <c r="P40" s="261">
        <v>-145860</v>
      </c>
      <c r="Q40" s="263">
        <v>-620770</v>
      </c>
      <c r="R40" s="263">
        <f t="shared" si="2"/>
        <v>-156807</v>
      </c>
      <c r="S40" s="263">
        <v>-463963</v>
      </c>
      <c r="T40" s="263">
        <f t="shared" si="3"/>
        <v>-159293</v>
      </c>
      <c r="U40" s="263">
        <v>-304670</v>
      </c>
      <c r="V40" s="263">
        <f t="shared" si="3"/>
        <v>-150280</v>
      </c>
      <c r="W40" s="263">
        <v>-154390</v>
      </c>
      <c r="X40" s="261"/>
      <c r="Y40" s="261"/>
      <c r="Z40" s="261"/>
    </row>
    <row r="41" spans="1:26" s="128" customFormat="1">
      <c r="A41" s="238" t="s">
        <v>56</v>
      </c>
      <c r="B41" s="239" t="s">
        <v>87</v>
      </c>
      <c r="C41" s="263">
        <v>-21029</v>
      </c>
      <c r="D41" s="263">
        <f t="shared" si="0"/>
        <v>-2471</v>
      </c>
      <c r="E41" s="263">
        <v>-18558</v>
      </c>
      <c r="F41" s="263">
        <v>-15109</v>
      </c>
      <c r="G41" s="263">
        <v>-3449</v>
      </c>
      <c r="H41" s="263">
        <v>-5725</v>
      </c>
      <c r="I41" s="263">
        <v>2276</v>
      </c>
      <c r="J41" s="261">
        <v>-12193</v>
      </c>
      <c r="K41" s="261">
        <v>-2991</v>
      </c>
      <c r="L41" s="261">
        <v>-9202</v>
      </c>
      <c r="M41" s="261">
        <v>2491</v>
      </c>
      <c r="N41" s="261">
        <v>-11693</v>
      </c>
      <c r="O41" s="261">
        <f t="shared" si="1"/>
        <v>-7207</v>
      </c>
      <c r="P41" s="261">
        <v>-1995</v>
      </c>
      <c r="Q41" s="263">
        <v>-7794</v>
      </c>
      <c r="R41" s="263">
        <f t="shared" si="2"/>
        <v>41336</v>
      </c>
      <c r="S41" s="263">
        <v>-49130</v>
      </c>
      <c r="T41" s="263">
        <f t="shared" si="3"/>
        <v>-12091</v>
      </c>
      <c r="U41" s="263">
        <v>-37039</v>
      </c>
      <c r="V41" s="263">
        <f t="shared" si="3"/>
        <v>-25376</v>
      </c>
      <c r="W41" s="263">
        <v>-11663</v>
      </c>
      <c r="X41" s="261"/>
      <c r="Y41" s="261"/>
      <c r="Z41" s="261"/>
    </row>
    <row r="42" spans="1:26" s="128" customFormat="1">
      <c r="A42" s="238"/>
      <c r="B42" s="239" t="s">
        <v>339</v>
      </c>
      <c r="C42" s="263">
        <v>-6329</v>
      </c>
      <c r="D42" s="263">
        <f t="shared" si="0"/>
        <v>-7034</v>
      </c>
      <c r="E42" s="263">
        <v>705</v>
      </c>
      <c r="F42" s="263">
        <v>2164</v>
      </c>
      <c r="G42" s="263">
        <v>-1459</v>
      </c>
      <c r="H42" s="263">
        <v>-2476</v>
      </c>
      <c r="I42" s="263">
        <v>1017</v>
      </c>
      <c r="J42" s="261">
        <v>9032</v>
      </c>
      <c r="K42" s="261">
        <v>2195</v>
      </c>
      <c r="L42" s="261">
        <v>6837</v>
      </c>
      <c r="M42" s="261">
        <v>5904</v>
      </c>
      <c r="N42" s="261">
        <v>933</v>
      </c>
      <c r="O42" s="261">
        <f t="shared" si="1"/>
        <v>5720</v>
      </c>
      <c r="P42" s="261">
        <v>1117</v>
      </c>
      <c r="Q42" s="263">
        <v>16197</v>
      </c>
      <c r="R42" s="263">
        <f t="shared" si="2"/>
        <v>-2646</v>
      </c>
      <c r="S42" s="263">
        <v>18843</v>
      </c>
      <c r="T42" s="263">
        <f t="shared" si="3"/>
        <v>6920</v>
      </c>
      <c r="U42" s="263">
        <v>11923</v>
      </c>
      <c r="V42" s="263">
        <f t="shared" si="3"/>
        <v>-2041</v>
      </c>
      <c r="W42" s="263">
        <v>13964</v>
      </c>
      <c r="X42" s="261"/>
      <c r="Y42" s="261"/>
      <c r="Z42" s="261"/>
    </row>
    <row r="43" spans="1:26" s="128" customFormat="1">
      <c r="A43" s="246"/>
      <c r="B43" s="247" t="s">
        <v>340</v>
      </c>
      <c r="C43" s="263">
        <v>-14700</v>
      </c>
      <c r="D43" s="263">
        <f t="shared" si="0"/>
        <v>4563</v>
      </c>
      <c r="E43" s="263">
        <v>-19263</v>
      </c>
      <c r="F43" s="263">
        <v>-17273</v>
      </c>
      <c r="G43" s="263">
        <v>-1990</v>
      </c>
      <c r="H43" s="263">
        <v>-3249</v>
      </c>
      <c r="I43" s="263">
        <v>1259</v>
      </c>
      <c r="J43" s="261">
        <v>-21225</v>
      </c>
      <c r="K43" s="261">
        <v>-5186</v>
      </c>
      <c r="L43" s="261">
        <v>-16039</v>
      </c>
      <c r="M43" s="261">
        <v>-3413</v>
      </c>
      <c r="N43" s="261">
        <v>-12626</v>
      </c>
      <c r="O43" s="261">
        <f t="shared" si="1"/>
        <v>-12927</v>
      </c>
      <c r="P43" s="261">
        <v>-3112</v>
      </c>
      <c r="Q43" s="263">
        <v>-23991</v>
      </c>
      <c r="R43" s="263">
        <f t="shared" si="2"/>
        <v>43982</v>
      </c>
      <c r="S43" s="263">
        <v>-67973</v>
      </c>
      <c r="T43" s="263">
        <f t="shared" si="3"/>
        <v>-19011</v>
      </c>
      <c r="U43" s="263">
        <v>-48962</v>
      </c>
      <c r="V43" s="263">
        <f t="shared" si="3"/>
        <v>-23335</v>
      </c>
      <c r="W43" s="263">
        <v>-25627</v>
      </c>
      <c r="X43" s="261"/>
      <c r="Y43" s="261"/>
      <c r="Z43" s="261"/>
    </row>
    <row r="44" spans="1:26" s="128" customFormat="1">
      <c r="A44" s="238" t="s">
        <v>58</v>
      </c>
      <c r="B44" s="239" t="s">
        <v>341</v>
      </c>
      <c r="C44" s="263">
        <v>-118816</v>
      </c>
      <c r="D44" s="263">
        <f t="shared" si="0"/>
        <v>-34724</v>
      </c>
      <c r="E44" s="263">
        <v>-84092</v>
      </c>
      <c r="F44" s="263">
        <v>-27972</v>
      </c>
      <c r="G44" s="263">
        <v>-56120</v>
      </c>
      <c r="H44" s="263">
        <v>-29068</v>
      </c>
      <c r="I44" s="263">
        <v>-27052</v>
      </c>
      <c r="J44" s="261">
        <v>-125524</v>
      </c>
      <c r="K44" s="261">
        <v>-55875</v>
      </c>
      <c r="L44" s="261">
        <v>-69649</v>
      </c>
      <c r="M44" s="261">
        <v>-26531</v>
      </c>
      <c r="N44" s="261">
        <v>-43118</v>
      </c>
      <c r="O44" s="261">
        <f t="shared" si="1"/>
        <v>-49035</v>
      </c>
      <c r="P44" s="261">
        <v>-20614</v>
      </c>
      <c r="Q44" s="263">
        <v>-70405</v>
      </c>
      <c r="R44" s="263">
        <f t="shared" si="2"/>
        <v>-26505</v>
      </c>
      <c r="S44" s="263">
        <v>-43900</v>
      </c>
      <c r="T44" s="263">
        <f t="shared" si="3"/>
        <v>-10546</v>
      </c>
      <c r="U44" s="263">
        <v>-33354</v>
      </c>
      <c r="V44" s="263">
        <f t="shared" si="3"/>
        <v>-23226</v>
      </c>
      <c r="W44" s="263">
        <v>-10128</v>
      </c>
      <c r="X44" s="261"/>
      <c r="Y44" s="261"/>
      <c r="Z44" s="261"/>
    </row>
    <row r="45" spans="1:26" s="128" customFormat="1">
      <c r="A45" s="243" t="s">
        <v>60</v>
      </c>
      <c r="B45" s="248" t="s">
        <v>89</v>
      </c>
      <c r="C45" s="263">
        <v>-59702</v>
      </c>
      <c r="D45" s="263">
        <f t="shared" si="0"/>
        <v>-15791</v>
      </c>
      <c r="E45" s="263">
        <v>-43911</v>
      </c>
      <c r="F45" s="263">
        <v>-15023</v>
      </c>
      <c r="G45" s="263">
        <v>-28888</v>
      </c>
      <c r="H45" s="263">
        <v>-14983</v>
      </c>
      <c r="I45" s="263">
        <v>-13905</v>
      </c>
      <c r="J45" s="261">
        <v>-59552</v>
      </c>
      <c r="K45" s="261">
        <v>-20460</v>
      </c>
      <c r="L45" s="261">
        <v>-39092</v>
      </c>
      <c r="M45" s="261">
        <v>-13658</v>
      </c>
      <c r="N45" s="261">
        <v>-25434</v>
      </c>
      <c r="O45" s="261">
        <f t="shared" si="1"/>
        <v>-26534</v>
      </c>
      <c r="P45" s="261">
        <v>-12558</v>
      </c>
      <c r="Q45" s="263">
        <v>-48534</v>
      </c>
      <c r="R45" s="263">
        <f t="shared" si="2"/>
        <v>-13176</v>
      </c>
      <c r="S45" s="263">
        <v>-35358</v>
      </c>
      <c r="T45" s="263">
        <f t="shared" si="3"/>
        <v>-12387</v>
      </c>
      <c r="U45" s="263">
        <v>-22971</v>
      </c>
      <c r="V45" s="263">
        <f t="shared" si="3"/>
        <v>-11760</v>
      </c>
      <c r="W45" s="263">
        <v>-11211</v>
      </c>
      <c r="X45" s="261"/>
      <c r="Y45" s="261"/>
      <c r="Z45" s="261"/>
    </row>
    <row r="46" spans="1:26" s="128" customFormat="1" ht="12.75" customHeight="1">
      <c r="A46" s="243" t="s">
        <v>91</v>
      </c>
      <c r="B46" s="248" t="s">
        <v>90</v>
      </c>
      <c r="C46" s="263">
        <v>169491</v>
      </c>
      <c r="D46" s="263">
        <f t="shared" si="0"/>
        <v>45496</v>
      </c>
      <c r="E46" s="263">
        <v>123995</v>
      </c>
      <c r="F46" s="263">
        <v>42543</v>
      </c>
      <c r="G46" s="263">
        <v>81452</v>
      </c>
      <c r="H46" s="263">
        <v>32808</v>
      </c>
      <c r="I46" s="263">
        <v>48644</v>
      </c>
      <c r="J46" s="261">
        <v>188348</v>
      </c>
      <c r="K46" s="261">
        <v>53526</v>
      </c>
      <c r="L46" s="261">
        <v>134822</v>
      </c>
      <c r="M46" s="261">
        <v>55835</v>
      </c>
      <c r="N46" s="261">
        <v>78987</v>
      </c>
      <c r="O46" s="261">
        <f t="shared" si="1"/>
        <v>96739</v>
      </c>
      <c r="P46" s="261">
        <v>38083</v>
      </c>
      <c r="Q46" s="263">
        <v>152823</v>
      </c>
      <c r="R46" s="263">
        <f t="shared" si="2"/>
        <v>27192</v>
      </c>
      <c r="S46" s="263">
        <v>125631</v>
      </c>
      <c r="T46" s="263">
        <f t="shared" si="3"/>
        <v>42520</v>
      </c>
      <c r="U46" s="263">
        <v>83111</v>
      </c>
      <c r="V46" s="263">
        <f t="shared" si="3"/>
        <v>39803</v>
      </c>
      <c r="W46" s="263">
        <v>43308</v>
      </c>
      <c r="X46" s="261"/>
      <c r="Y46" s="261"/>
      <c r="Z46" s="261"/>
    </row>
    <row r="47" spans="1:26" s="128" customFormat="1">
      <c r="A47" s="240" t="s">
        <v>93</v>
      </c>
      <c r="B47" s="241" t="s">
        <v>92</v>
      </c>
      <c r="C47" s="455">
        <v>-1717966</v>
      </c>
      <c r="D47" s="455">
        <f t="shared" si="0"/>
        <v>-454367</v>
      </c>
      <c r="E47" s="455">
        <v>-1263599</v>
      </c>
      <c r="F47" s="455">
        <v>-417731</v>
      </c>
      <c r="G47" s="455">
        <v>-845868</v>
      </c>
      <c r="H47" s="455">
        <v>-419694</v>
      </c>
      <c r="I47" s="455">
        <v>-426174</v>
      </c>
      <c r="J47" s="309">
        <v>-1708387</v>
      </c>
      <c r="K47" s="309">
        <v>-603768</v>
      </c>
      <c r="L47" s="309">
        <v>-1104619</v>
      </c>
      <c r="M47" s="309">
        <v>-393117</v>
      </c>
      <c r="N47" s="309">
        <v>-711502</v>
      </c>
      <c r="O47" s="309">
        <f t="shared" si="1"/>
        <v>-748044</v>
      </c>
      <c r="P47" s="309">
        <v>-356575</v>
      </c>
      <c r="Q47" s="455">
        <v>-1416174</v>
      </c>
      <c r="R47" s="455">
        <f t="shared" si="2"/>
        <v>-334467</v>
      </c>
      <c r="S47" s="455">
        <v>-1081707</v>
      </c>
      <c r="T47" s="455">
        <f t="shared" si="3"/>
        <v>-346350</v>
      </c>
      <c r="U47" s="455">
        <v>-735357</v>
      </c>
      <c r="V47" s="455">
        <f t="shared" si="3"/>
        <v>-383739</v>
      </c>
      <c r="W47" s="455">
        <v>-351618</v>
      </c>
      <c r="X47" s="261"/>
      <c r="Y47" s="261"/>
      <c r="Z47" s="261"/>
    </row>
    <row r="48" spans="1:26" s="128" customFormat="1" ht="12.75" customHeight="1">
      <c r="A48" s="243" t="s">
        <v>342</v>
      </c>
      <c r="B48" s="248" t="s">
        <v>343</v>
      </c>
      <c r="C48" s="263">
        <v>-2945</v>
      </c>
      <c r="D48" s="263">
        <f t="shared" si="0"/>
        <v>1578</v>
      </c>
      <c r="E48" s="263">
        <v>-4523</v>
      </c>
      <c r="F48" s="263">
        <v>1014</v>
      </c>
      <c r="G48" s="263">
        <v>-5537</v>
      </c>
      <c r="H48" s="263">
        <v>-5571</v>
      </c>
      <c r="I48" s="263">
        <v>34</v>
      </c>
      <c r="J48" s="261">
        <v>7213</v>
      </c>
      <c r="K48" s="261">
        <v>-3326</v>
      </c>
      <c r="L48" s="261">
        <v>10539</v>
      </c>
      <c r="M48" s="261">
        <v>2201</v>
      </c>
      <c r="N48" s="261">
        <v>8338</v>
      </c>
      <c r="O48" s="261">
        <f t="shared" si="1"/>
        <v>6775</v>
      </c>
      <c r="P48" s="261">
        <v>3764</v>
      </c>
      <c r="Q48" s="263">
        <v>13349</v>
      </c>
      <c r="R48" s="263">
        <f t="shared" si="2"/>
        <v>4543</v>
      </c>
      <c r="S48" s="263">
        <v>8806</v>
      </c>
      <c r="T48" s="263">
        <f t="shared" si="3"/>
        <v>3467</v>
      </c>
      <c r="U48" s="263">
        <v>5339</v>
      </c>
      <c r="V48" s="263">
        <f t="shared" si="3"/>
        <v>2569</v>
      </c>
      <c r="W48" s="263">
        <v>2770</v>
      </c>
      <c r="X48" s="261"/>
      <c r="Y48" s="261"/>
      <c r="Z48" s="261"/>
    </row>
    <row r="49" spans="1:26" s="128" customFormat="1">
      <c r="A49" s="238" t="s">
        <v>95</v>
      </c>
      <c r="B49" s="239" t="s">
        <v>344</v>
      </c>
      <c r="C49" s="263">
        <v>0</v>
      </c>
      <c r="D49" s="263">
        <f t="shared" si="0"/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f t="shared" si="1"/>
        <v>0</v>
      </c>
      <c r="P49" s="261">
        <v>0</v>
      </c>
      <c r="Q49" s="263">
        <v>0</v>
      </c>
      <c r="R49" s="263">
        <f t="shared" si="2"/>
        <v>0</v>
      </c>
      <c r="S49" s="263">
        <v>0</v>
      </c>
      <c r="T49" s="263">
        <f t="shared" si="3"/>
        <v>0</v>
      </c>
      <c r="U49" s="263">
        <v>0</v>
      </c>
      <c r="V49" s="263">
        <f t="shared" si="3"/>
        <v>0</v>
      </c>
      <c r="W49" s="263">
        <v>0</v>
      </c>
      <c r="X49" s="261"/>
      <c r="Y49" s="261"/>
      <c r="Z49" s="261"/>
    </row>
    <row r="50" spans="1:26" s="128" customFormat="1">
      <c r="A50" s="238" t="s">
        <v>97</v>
      </c>
      <c r="B50" s="239" t="s">
        <v>131</v>
      </c>
      <c r="C50" s="263">
        <v>0</v>
      </c>
      <c r="D50" s="263">
        <f t="shared" si="0"/>
        <v>0</v>
      </c>
      <c r="E50" s="263">
        <v>0</v>
      </c>
      <c r="F50" s="263">
        <v>0</v>
      </c>
      <c r="G50" s="263">
        <v>0</v>
      </c>
      <c r="H50" s="263">
        <v>0</v>
      </c>
      <c r="I50" s="263">
        <v>0</v>
      </c>
      <c r="J50" s="261">
        <v>0</v>
      </c>
      <c r="K50" s="261">
        <v>0</v>
      </c>
      <c r="L50" s="261">
        <v>0</v>
      </c>
      <c r="M50" s="261">
        <v>0</v>
      </c>
      <c r="N50" s="261">
        <v>0</v>
      </c>
      <c r="O50" s="261">
        <f t="shared" si="1"/>
        <v>0</v>
      </c>
      <c r="P50" s="261">
        <v>0</v>
      </c>
      <c r="Q50" s="263">
        <v>-62344</v>
      </c>
      <c r="R50" s="263">
        <f t="shared" si="2"/>
        <v>-62344</v>
      </c>
      <c r="S50" s="263">
        <v>0</v>
      </c>
      <c r="T50" s="263">
        <f t="shared" si="3"/>
        <v>0</v>
      </c>
      <c r="U50" s="263">
        <v>0</v>
      </c>
      <c r="V50" s="263">
        <f t="shared" si="3"/>
        <v>0</v>
      </c>
      <c r="W50" s="263">
        <v>0</v>
      </c>
      <c r="X50" s="261"/>
      <c r="Y50" s="261"/>
      <c r="Z50" s="261"/>
    </row>
    <row r="51" spans="1:26" s="128" customFormat="1">
      <c r="A51" s="461" t="s">
        <v>512</v>
      </c>
      <c r="B51" s="239" t="s">
        <v>308</v>
      </c>
      <c r="C51" s="263">
        <v>0</v>
      </c>
      <c r="D51" s="263">
        <f t="shared" si="0"/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1">
        <v>343361</v>
      </c>
      <c r="K51" s="261">
        <v>-10444</v>
      </c>
      <c r="L51" s="261">
        <v>353805</v>
      </c>
      <c r="M51" s="261">
        <v>353805</v>
      </c>
      <c r="N51" s="261"/>
      <c r="O51" s="261"/>
      <c r="P51" s="261"/>
      <c r="Q51" s="263"/>
      <c r="R51" s="263"/>
      <c r="S51" s="263"/>
      <c r="T51" s="263"/>
      <c r="U51" s="263"/>
      <c r="V51" s="263"/>
      <c r="W51" s="263"/>
      <c r="X51" s="261"/>
      <c r="Y51" s="261"/>
      <c r="Z51" s="261"/>
    </row>
    <row r="52" spans="1:26" s="128" customFormat="1">
      <c r="A52" s="238" t="s">
        <v>99</v>
      </c>
      <c r="B52" s="239" t="s">
        <v>345</v>
      </c>
      <c r="C52" s="263">
        <v>866</v>
      </c>
      <c r="D52" s="263">
        <f t="shared" si="0"/>
        <v>363</v>
      </c>
      <c r="E52" s="263">
        <v>503</v>
      </c>
      <c r="F52" s="263">
        <v>126</v>
      </c>
      <c r="G52" s="263">
        <v>377</v>
      </c>
      <c r="H52" s="263">
        <v>90</v>
      </c>
      <c r="I52" s="263">
        <v>287</v>
      </c>
      <c r="J52" s="261">
        <v>-602</v>
      </c>
      <c r="K52" s="261">
        <v>1127</v>
      </c>
      <c r="L52" s="261">
        <v>-1729</v>
      </c>
      <c r="M52" s="261">
        <v>-1786</v>
      </c>
      <c r="N52" s="261">
        <v>57</v>
      </c>
      <c r="O52" s="261">
        <f t="shared" si="1"/>
        <v>-1774</v>
      </c>
      <c r="P52" s="261">
        <v>45</v>
      </c>
      <c r="Q52" s="263">
        <v>294</v>
      </c>
      <c r="R52" s="263">
        <f t="shared" si="2"/>
        <v>147</v>
      </c>
      <c r="S52" s="263">
        <v>147</v>
      </c>
      <c r="T52" s="263">
        <f t="shared" si="3"/>
        <v>68</v>
      </c>
      <c r="U52" s="263">
        <v>79</v>
      </c>
      <c r="V52" s="263">
        <f t="shared" si="3"/>
        <v>22</v>
      </c>
      <c r="W52" s="263">
        <v>57</v>
      </c>
      <c r="X52" s="261"/>
      <c r="Y52" s="261"/>
      <c r="Z52" s="261"/>
    </row>
    <row r="53" spans="1:26" s="128" customFormat="1" ht="12.75" customHeight="1">
      <c r="A53" s="240" t="s">
        <v>101</v>
      </c>
      <c r="B53" s="241" t="s">
        <v>346</v>
      </c>
      <c r="C53" s="455">
        <v>203622</v>
      </c>
      <c r="D53" s="455">
        <f t="shared" si="0"/>
        <v>46003</v>
      </c>
      <c r="E53" s="455">
        <v>157619</v>
      </c>
      <c r="F53" s="455">
        <v>111004</v>
      </c>
      <c r="G53" s="455">
        <v>46615</v>
      </c>
      <c r="H53" s="455">
        <v>30094</v>
      </c>
      <c r="I53" s="455">
        <v>16521</v>
      </c>
      <c r="J53" s="309">
        <v>416898</v>
      </c>
      <c r="K53" s="309">
        <v>-141040</v>
      </c>
      <c r="L53" s="309">
        <v>557938</v>
      </c>
      <c r="M53" s="309">
        <v>437390</v>
      </c>
      <c r="N53" s="309">
        <v>120548</v>
      </c>
      <c r="O53" s="309">
        <f t="shared" si="1"/>
        <v>494618</v>
      </c>
      <c r="P53" s="309">
        <v>63320</v>
      </c>
      <c r="Q53" s="455">
        <v>345526</v>
      </c>
      <c r="R53" s="455">
        <f t="shared" si="2"/>
        <v>-57752</v>
      </c>
      <c r="S53" s="455">
        <v>403278</v>
      </c>
      <c r="T53" s="455">
        <f t="shared" si="3"/>
        <v>71346</v>
      </c>
      <c r="U53" s="455">
        <v>331932</v>
      </c>
      <c r="V53" s="455">
        <f t="shared" si="3"/>
        <v>59529</v>
      </c>
      <c r="W53" s="455">
        <v>272403</v>
      </c>
      <c r="X53" s="261"/>
      <c r="Y53" s="261"/>
      <c r="Z53" s="261"/>
    </row>
    <row r="54" spans="1:26" s="128" customFormat="1">
      <c r="A54" s="238" t="s">
        <v>103</v>
      </c>
      <c r="B54" s="239" t="s">
        <v>347</v>
      </c>
      <c r="C54" s="263">
        <v>67045</v>
      </c>
      <c r="D54" s="263">
        <f t="shared" si="0"/>
        <v>4683</v>
      </c>
      <c r="E54" s="263">
        <v>62362</v>
      </c>
      <c r="F54" s="263">
        <v>-6585</v>
      </c>
      <c r="G54" s="263">
        <v>68947</v>
      </c>
      <c r="H54" s="263">
        <v>75066</v>
      </c>
      <c r="I54" s="263">
        <v>-6119</v>
      </c>
      <c r="J54" s="261">
        <v>-22446</v>
      </c>
      <c r="K54" s="261">
        <v>-2501</v>
      </c>
      <c r="L54" s="261">
        <v>-19945</v>
      </c>
      <c r="M54" s="261">
        <v>-8666</v>
      </c>
      <c r="N54" s="261">
        <v>-11279</v>
      </c>
      <c r="O54" s="261">
        <f t="shared" si="1"/>
        <v>-7679</v>
      </c>
      <c r="P54" s="261">
        <v>-12266</v>
      </c>
      <c r="Q54" s="263">
        <v>100264</v>
      </c>
      <c r="R54" s="263">
        <f t="shared" si="2"/>
        <v>124238</v>
      </c>
      <c r="S54" s="263">
        <v>-23974</v>
      </c>
      <c r="T54" s="263">
        <f t="shared" si="3"/>
        <v>-14206</v>
      </c>
      <c r="U54" s="263">
        <v>-9768</v>
      </c>
      <c r="V54" s="263">
        <f t="shared" si="3"/>
        <v>-2850</v>
      </c>
      <c r="W54" s="263">
        <v>-6918</v>
      </c>
      <c r="X54" s="261"/>
      <c r="Y54" s="261"/>
      <c r="Z54" s="261"/>
    </row>
    <row r="55" spans="1:26" s="128" customFormat="1">
      <c r="A55" s="240" t="s">
        <v>105</v>
      </c>
      <c r="B55" s="241" t="s">
        <v>348</v>
      </c>
      <c r="C55" s="455">
        <v>270667</v>
      </c>
      <c r="D55" s="455">
        <f t="shared" si="0"/>
        <v>50686</v>
      </c>
      <c r="E55" s="455">
        <v>219981</v>
      </c>
      <c r="F55" s="455">
        <v>104419</v>
      </c>
      <c r="G55" s="455">
        <v>115562</v>
      </c>
      <c r="H55" s="455">
        <v>105160</v>
      </c>
      <c r="I55" s="455">
        <v>10402</v>
      </c>
      <c r="J55" s="309">
        <v>394452</v>
      </c>
      <c r="K55" s="309">
        <v>-143541</v>
      </c>
      <c r="L55" s="309">
        <v>537993</v>
      </c>
      <c r="M55" s="309">
        <v>428724</v>
      </c>
      <c r="N55" s="309">
        <v>109269</v>
      </c>
      <c r="O55" s="309">
        <f t="shared" si="1"/>
        <v>486939</v>
      </c>
      <c r="P55" s="309">
        <v>51054</v>
      </c>
      <c r="Q55" s="455">
        <v>445790</v>
      </c>
      <c r="R55" s="455">
        <f t="shared" si="2"/>
        <v>66486</v>
      </c>
      <c r="S55" s="455">
        <v>379304</v>
      </c>
      <c r="T55" s="455">
        <f t="shared" si="3"/>
        <v>57140</v>
      </c>
      <c r="U55" s="455">
        <v>322164</v>
      </c>
      <c r="V55" s="455">
        <f t="shared" si="3"/>
        <v>56679</v>
      </c>
      <c r="W55" s="455">
        <v>265485</v>
      </c>
      <c r="X55" s="261"/>
      <c r="Y55" s="261"/>
      <c r="Z55" s="261"/>
    </row>
    <row r="56" spans="1:26" s="128" customFormat="1">
      <c r="A56" s="238" t="s">
        <v>107</v>
      </c>
      <c r="B56" s="239" t="s">
        <v>349</v>
      </c>
      <c r="C56" s="263">
        <v>0</v>
      </c>
      <c r="D56" s="263">
        <f t="shared" si="0"/>
        <v>0</v>
      </c>
      <c r="E56" s="263">
        <v>0</v>
      </c>
      <c r="F56" s="263">
        <v>0</v>
      </c>
      <c r="G56" s="263">
        <v>0</v>
      </c>
      <c r="H56" s="263">
        <v>0</v>
      </c>
      <c r="I56" s="263">
        <v>0</v>
      </c>
      <c r="J56" s="261">
        <v>0</v>
      </c>
      <c r="K56" s="261">
        <v>0</v>
      </c>
      <c r="L56" s="261">
        <v>0</v>
      </c>
      <c r="M56" s="261">
        <v>0</v>
      </c>
      <c r="N56" s="261">
        <v>0</v>
      </c>
      <c r="O56" s="261">
        <f t="shared" si="1"/>
        <v>0</v>
      </c>
      <c r="P56" s="261">
        <v>0</v>
      </c>
      <c r="Q56" s="263">
        <v>0</v>
      </c>
      <c r="R56" s="263">
        <f t="shared" si="2"/>
        <v>0</v>
      </c>
      <c r="S56" s="263">
        <v>0</v>
      </c>
      <c r="T56" s="263">
        <f t="shared" si="3"/>
        <v>0</v>
      </c>
      <c r="U56" s="263">
        <v>0</v>
      </c>
      <c r="V56" s="263">
        <f t="shared" si="3"/>
        <v>0</v>
      </c>
      <c r="W56" s="263">
        <v>0</v>
      </c>
      <c r="X56" s="261"/>
      <c r="Y56" s="261"/>
      <c r="Z56" s="261"/>
    </row>
    <row r="57" spans="1:26" s="128" customFormat="1">
      <c r="A57" s="240" t="s">
        <v>108</v>
      </c>
      <c r="B57" s="241" t="s">
        <v>350</v>
      </c>
      <c r="C57" s="455">
        <v>270667</v>
      </c>
      <c r="D57" s="455">
        <f t="shared" si="0"/>
        <v>50686</v>
      </c>
      <c r="E57" s="455">
        <v>219981</v>
      </c>
      <c r="F57" s="455">
        <v>104419</v>
      </c>
      <c r="G57" s="455">
        <v>115562</v>
      </c>
      <c r="H57" s="455">
        <v>105160</v>
      </c>
      <c r="I57" s="455">
        <v>10402</v>
      </c>
      <c r="J57" s="309">
        <v>394452</v>
      </c>
      <c r="K57" s="309">
        <v>-143541</v>
      </c>
      <c r="L57" s="309">
        <v>537993</v>
      </c>
      <c r="M57" s="309">
        <v>428724</v>
      </c>
      <c r="N57" s="309">
        <v>109269</v>
      </c>
      <c r="O57" s="309">
        <f t="shared" si="1"/>
        <v>486939</v>
      </c>
      <c r="P57" s="309">
        <v>51054</v>
      </c>
      <c r="Q57" s="455">
        <v>445790</v>
      </c>
      <c r="R57" s="455">
        <f t="shared" si="2"/>
        <v>66486</v>
      </c>
      <c r="S57" s="455">
        <v>379304</v>
      </c>
      <c r="T57" s="455">
        <f t="shared" si="3"/>
        <v>57140</v>
      </c>
      <c r="U57" s="455">
        <v>322164</v>
      </c>
      <c r="V57" s="455">
        <f t="shared" si="3"/>
        <v>56679</v>
      </c>
      <c r="W57" s="455">
        <v>265485</v>
      </c>
      <c r="X57" s="261"/>
      <c r="Y57" s="261"/>
      <c r="Z57" s="261"/>
    </row>
    <row r="58" spans="1:26" s="128" customFormat="1">
      <c r="A58" s="238" t="s">
        <v>110</v>
      </c>
      <c r="B58" s="239" t="s">
        <v>351</v>
      </c>
      <c r="C58" s="263">
        <v>-25017</v>
      </c>
      <c r="D58" s="263">
        <f t="shared" si="0"/>
        <v>-5655</v>
      </c>
      <c r="E58" s="263">
        <v>-19362</v>
      </c>
      <c r="F58" s="263">
        <v>-8479</v>
      </c>
      <c r="G58" s="263">
        <v>-10883</v>
      </c>
      <c r="H58" s="263">
        <v>-6563</v>
      </c>
      <c r="I58" s="263">
        <v>-4320</v>
      </c>
      <c r="J58" s="261">
        <v>-14869</v>
      </c>
      <c r="K58" s="261">
        <v>199</v>
      </c>
      <c r="L58" s="261">
        <v>-15068</v>
      </c>
      <c r="M58" s="261">
        <v>-6291</v>
      </c>
      <c r="N58" s="261">
        <v>-8777</v>
      </c>
      <c r="O58" s="261">
        <f t="shared" si="1"/>
        <v>-11985</v>
      </c>
      <c r="P58" s="261">
        <v>-3083</v>
      </c>
      <c r="Q58" s="263">
        <v>-43837</v>
      </c>
      <c r="R58" s="263">
        <f t="shared" si="2"/>
        <v>-22659</v>
      </c>
      <c r="S58" s="263">
        <v>-21178</v>
      </c>
      <c r="T58" s="263">
        <f t="shared" si="3"/>
        <v>-6899</v>
      </c>
      <c r="U58" s="263">
        <v>-14279</v>
      </c>
      <c r="V58" s="263">
        <f t="shared" si="3"/>
        <v>183</v>
      </c>
      <c r="W58" s="263">
        <v>-14462</v>
      </c>
      <c r="X58" s="261"/>
      <c r="Y58" s="261"/>
      <c r="Z58" s="261"/>
    </row>
    <row r="59" spans="1:26" s="128" customFormat="1">
      <c r="A59" s="249" t="s">
        <v>352</v>
      </c>
      <c r="B59" s="250" t="s">
        <v>353</v>
      </c>
      <c r="C59" s="264">
        <v>245650</v>
      </c>
      <c r="D59" s="264">
        <f t="shared" si="0"/>
        <v>45031</v>
      </c>
      <c r="E59" s="264">
        <v>200619</v>
      </c>
      <c r="F59" s="264">
        <v>95940</v>
      </c>
      <c r="G59" s="264">
        <v>104679</v>
      </c>
      <c r="H59" s="264">
        <v>98597</v>
      </c>
      <c r="I59" s="264">
        <v>6082</v>
      </c>
      <c r="J59" s="262">
        <v>379583</v>
      </c>
      <c r="K59" s="262">
        <v>-143342</v>
      </c>
      <c r="L59" s="262">
        <v>522925</v>
      </c>
      <c r="M59" s="262">
        <v>422433</v>
      </c>
      <c r="N59" s="262">
        <v>100492</v>
      </c>
      <c r="O59" s="262">
        <f t="shared" si="1"/>
        <v>474954</v>
      </c>
      <c r="P59" s="262">
        <v>47971</v>
      </c>
      <c r="Q59" s="264">
        <v>401953</v>
      </c>
      <c r="R59" s="264">
        <f t="shared" si="2"/>
        <v>43827</v>
      </c>
      <c r="S59" s="264">
        <v>358126</v>
      </c>
      <c r="T59" s="264">
        <f t="shared" si="3"/>
        <v>50241</v>
      </c>
      <c r="U59" s="264">
        <v>307885</v>
      </c>
      <c r="V59" s="264">
        <f t="shared" si="3"/>
        <v>56862</v>
      </c>
      <c r="W59" s="264">
        <v>251023</v>
      </c>
      <c r="X59" s="261"/>
      <c r="Y59" s="261"/>
      <c r="Z59" s="261"/>
    </row>
    <row r="60" spans="1:26">
      <c r="G60" s="155" t="s">
        <v>471</v>
      </c>
      <c r="X60" s="261"/>
      <c r="Y60" s="261"/>
      <c r="Z60" s="261"/>
    </row>
    <row r="62" spans="1:26"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S62" s="439"/>
      <c r="U62" s="439"/>
    </row>
  </sheetData>
  <mergeCells count="1">
    <mergeCell ref="A11:B11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4" customWidth="1"/>
    <col min="2" max="2" width="49.5703125" style="365" customWidth="1"/>
    <col min="3" max="3" width="8.7109375" style="365" bestFit="1" customWidth="1"/>
    <col min="4" max="4" width="8.28515625" style="365" customWidth="1"/>
    <col min="5" max="5" width="8.7109375" style="365" bestFit="1" customWidth="1"/>
    <col min="6" max="6" width="7.85546875" style="365" customWidth="1"/>
    <col min="7" max="7" width="8.140625" style="365" customWidth="1"/>
    <col min="8" max="8" width="5.85546875" style="365" customWidth="1"/>
    <col min="9" max="9" width="4" style="365" customWidth="1"/>
    <col min="10" max="16384" width="29.140625" style="365"/>
  </cols>
  <sheetData>
    <row r="7" spans="1:8" s="363" customFormat="1" ht="12.75" customHeight="1">
      <c r="A7" s="362" t="s">
        <v>465</v>
      </c>
      <c r="B7" s="361"/>
      <c r="C7" s="361"/>
      <c r="D7" s="361"/>
      <c r="E7" s="361"/>
      <c r="F7" s="361"/>
    </row>
    <row r="8" spans="1:8" s="363" customFormat="1" ht="12.75" customHeight="1">
      <c r="A8" s="364"/>
      <c r="B8" s="364"/>
      <c r="C8" s="364"/>
      <c r="D8" s="364"/>
      <c r="E8" s="364"/>
      <c r="F8" s="364"/>
    </row>
    <row r="9" spans="1:8" ht="15" customHeight="1" thickBot="1">
      <c r="A9" s="484" t="s">
        <v>461</v>
      </c>
      <c r="B9" s="484"/>
      <c r="C9" s="484"/>
      <c r="D9" s="484"/>
      <c r="E9" s="484"/>
      <c r="F9" s="484"/>
      <c r="G9" s="484"/>
      <c r="H9" s="484"/>
    </row>
    <row r="10" spans="1:8" s="370" customFormat="1" ht="26.25" customHeight="1" thickBot="1">
      <c r="A10" s="485" t="s">
        <v>187</v>
      </c>
      <c r="B10" s="485"/>
      <c r="C10" s="366" t="s">
        <v>494</v>
      </c>
      <c r="D10" s="366" t="s">
        <v>466</v>
      </c>
      <c r="E10" s="367" t="s">
        <v>495</v>
      </c>
      <c r="F10" s="368" t="s">
        <v>306</v>
      </c>
      <c r="G10" s="369" t="s">
        <v>462</v>
      </c>
      <c r="H10" s="369" t="s">
        <v>463</v>
      </c>
    </row>
    <row r="11" spans="1:8" ht="9.6" customHeight="1">
      <c r="A11" s="371" t="s">
        <v>188</v>
      </c>
      <c r="B11" s="372" t="s">
        <v>68</v>
      </c>
      <c r="C11" s="423">
        <v>1122437</v>
      </c>
      <c r="D11" s="423">
        <v>-76367</v>
      </c>
      <c r="E11" s="423">
        <f>+C11+D11</f>
        <v>1046070</v>
      </c>
      <c r="F11" s="390">
        <v>1124479</v>
      </c>
      <c r="G11" s="424">
        <f>E11-F11</f>
        <v>-78409</v>
      </c>
      <c r="H11" s="425">
        <f>IF(F11=0,"n.s.",IF(G11/F11*100&gt;=1000,"--",ROUND(G11/F11*100,2)))</f>
        <v>-6.97</v>
      </c>
    </row>
    <row r="12" spans="1:8" ht="9.6" customHeight="1">
      <c r="A12" s="373" t="s">
        <v>189</v>
      </c>
      <c r="B12" s="374" t="s">
        <v>71</v>
      </c>
      <c r="C12" s="426">
        <v>776265</v>
      </c>
      <c r="D12" s="426">
        <v>0</v>
      </c>
      <c r="E12" s="426">
        <f t="shared" ref="E12:E36" si="0">+C12+D12</f>
        <v>776265</v>
      </c>
      <c r="F12" s="394">
        <v>740628</v>
      </c>
      <c r="G12" s="427">
        <f t="shared" ref="G12:G36" si="1">E12-F12</f>
        <v>35637</v>
      </c>
      <c r="H12" s="428">
        <f t="shared" ref="H12:H36" si="2">IF(F12=0,"n.s.",IF(G12/F12*100&gt;=1000,"--",ROUND(G12/F12*100,2)))</f>
        <v>4.8099999999999996</v>
      </c>
    </row>
    <row r="13" spans="1:8" ht="9.6" customHeight="1">
      <c r="A13" s="373" t="s">
        <v>190</v>
      </c>
      <c r="B13" s="374" t="s">
        <v>205</v>
      </c>
      <c r="C13" s="426">
        <v>34339</v>
      </c>
      <c r="D13" s="426">
        <v>0</v>
      </c>
      <c r="E13" s="426">
        <f t="shared" si="0"/>
        <v>34339</v>
      </c>
      <c r="F13" s="394">
        <v>12416</v>
      </c>
      <c r="G13" s="427">
        <f t="shared" si="1"/>
        <v>21923</v>
      </c>
      <c r="H13" s="428">
        <f t="shared" si="2"/>
        <v>176.57</v>
      </c>
    </row>
    <row r="14" spans="1:8" ht="9" customHeight="1">
      <c r="A14" s="375" t="s">
        <v>191</v>
      </c>
      <c r="B14" s="374" t="s">
        <v>206</v>
      </c>
      <c r="C14" s="426">
        <v>104022</v>
      </c>
      <c r="D14" s="426">
        <v>0</v>
      </c>
      <c r="E14" s="426">
        <f t="shared" si="0"/>
        <v>104022</v>
      </c>
      <c r="F14" s="394">
        <v>103134</v>
      </c>
      <c r="G14" s="427">
        <f t="shared" si="1"/>
        <v>888</v>
      </c>
      <c r="H14" s="428">
        <f t="shared" si="2"/>
        <v>0.86</v>
      </c>
    </row>
    <row r="15" spans="1:8" ht="9" customHeight="1">
      <c r="A15" s="373" t="s">
        <v>453</v>
      </c>
      <c r="B15" s="374" t="s">
        <v>90</v>
      </c>
      <c r="C15" s="426">
        <v>44209</v>
      </c>
      <c r="D15" s="426">
        <v>0</v>
      </c>
      <c r="E15" s="426">
        <f t="shared" si="0"/>
        <v>44209</v>
      </c>
      <c r="F15" s="394">
        <v>58190</v>
      </c>
      <c r="G15" s="427">
        <f t="shared" si="1"/>
        <v>-13981</v>
      </c>
      <c r="H15" s="428">
        <f t="shared" si="2"/>
        <v>-24.03</v>
      </c>
    </row>
    <row r="16" spans="1:8" ht="9.6" customHeight="1">
      <c r="A16" s="376"/>
      <c r="B16" s="377" t="s">
        <v>208</v>
      </c>
      <c r="C16" s="429">
        <f>SUM(C11:C15)</f>
        <v>2081272</v>
      </c>
      <c r="D16" s="429">
        <f t="shared" ref="D16" si="3">SUM(D11:D15)</f>
        <v>-76367</v>
      </c>
      <c r="E16" s="429">
        <f t="shared" si="0"/>
        <v>2004905</v>
      </c>
      <c r="F16" s="399">
        <f>SUM(F11:F15)</f>
        <v>2038847</v>
      </c>
      <c r="G16" s="430">
        <f t="shared" si="1"/>
        <v>-33942</v>
      </c>
      <c r="H16" s="431">
        <f t="shared" si="2"/>
        <v>-1.66</v>
      </c>
    </row>
    <row r="17" spans="1:8" ht="9.6" customHeight="1">
      <c r="A17" s="373" t="s">
        <v>436</v>
      </c>
      <c r="B17" s="374" t="s">
        <v>209</v>
      </c>
      <c r="C17" s="426">
        <v>-821494</v>
      </c>
      <c r="D17" s="426">
        <v>0</v>
      </c>
      <c r="E17" s="426">
        <f>+C17+D17</f>
        <v>-821494</v>
      </c>
      <c r="F17" s="394">
        <v>-783478</v>
      </c>
      <c r="G17" s="427">
        <f t="shared" si="1"/>
        <v>-38016</v>
      </c>
      <c r="H17" s="428">
        <f t="shared" si="2"/>
        <v>4.8499999999999996</v>
      </c>
    </row>
    <row r="18" spans="1:8" ht="9" customHeight="1">
      <c r="A18" s="373" t="s">
        <v>454</v>
      </c>
      <c r="B18" s="374" t="s">
        <v>210</v>
      </c>
      <c r="C18" s="426">
        <v>-442431</v>
      </c>
      <c r="D18" s="426">
        <v>0</v>
      </c>
      <c r="E18" s="426">
        <f>+C18+D18</f>
        <v>-442431</v>
      </c>
      <c r="F18" s="394">
        <v>-425611</v>
      </c>
      <c r="G18" s="427">
        <f t="shared" si="1"/>
        <v>-16820</v>
      </c>
      <c r="H18" s="428">
        <f t="shared" si="2"/>
        <v>3.95</v>
      </c>
    </row>
    <row r="19" spans="1:8" ht="9" customHeight="1">
      <c r="A19" s="373" t="s">
        <v>439</v>
      </c>
      <c r="B19" s="374" t="s">
        <v>455</v>
      </c>
      <c r="C19" s="426">
        <v>-118939</v>
      </c>
      <c r="D19" s="426">
        <v>0</v>
      </c>
      <c r="E19" s="426">
        <f>+C19+D19</f>
        <v>-118939</v>
      </c>
      <c r="F19" s="394">
        <v>-87429</v>
      </c>
      <c r="G19" s="427">
        <f t="shared" si="1"/>
        <v>-31510</v>
      </c>
      <c r="H19" s="428">
        <f t="shared" si="2"/>
        <v>36.04</v>
      </c>
    </row>
    <row r="20" spans="1:8" ht="9" customHeight="1">
      <c r="A20" s="376"/>
      <c r="B20" s="377" t="s">
        <v>212</v>
      </c>
      <c r="C20" s="429">
        <f>SUM(C17:C19)</f>
        <v>-1382864</v>
      </c>
      <c r="D20" s="429">
        <f>SUM(D17:D19)</f>
        <v>0</v>
      </c>
      <c r="E20" s="429">
        <f t="shared" si="0"/>
        <v>-1382864</v>
      </c>
      <c r="F20" s="399">
        <f>SUM(F17:F19)</f>
        <v>-1296518</v>
      </c>
      <c r="G20" s="430">
        <f t="shared" si="1"/>
        <v>-86346</v>
      </c>
      <c r="H20" s="431">
        <f t="shared" si="2"/>
        <v>6.66</v>
      </c>
    </row>
    <row r="21" spans="1:8" s="363" customFormat="1" ht="9" customHeight="1">
      <c r="A21" s="378"/>
      <c r="B21" s="379" t="s">
        <v>213</v>
      </c>
      <c r="C21" s="432">
        <f>+C16+C20</f>
        <v>698408</v>
      </c>
      <c r="D21" s="432">
        <f>+D16+D20</f>
        <v>-76367</v>
      </c>
      <c r="E21" s="432">
        <f t="shared" si="0"/>
        <v>622041</v>
      </c>
      <c r="F21" s="404">
        <f>+F16+F20</f>
        <v>742329</v>
      </c>
      <c r="G21" s="433">
        <f t="shared" si="1"/>
        <v>-120288</v>
      </c>
      <c r="H21" s="434">
        <f t="shared" si="2"/>
        <v>-16.2</v>
      </c>
    </row>
    <row r="22" spans="1:8" ht="9" customHeight="1">
      <c r="A22" s="373" t="s">
        <v>194</v>
      </c>
      <c r="B22" s="374" t="s">
        <v>484</v>
      </c>
      <c r="C22" s="426">
        <v>-225772</v>
      </c>
      <c r="D22" s="426">
        <v>73411</v>
      </c>
      <c r="E22" s="426">
        <f t="shared" si="0"/>
        <v>-152361</v>
      </c>
      <c r="F22" s="394">
        <v>-535975</v>
      </c>
      <c r="G22" s="427">
        <f t="shared" si="1"/>
        <v>383614</v>
      </c>
      <c r="H22" s="428">
        <f t="shared" si="2"/>
        <v>-71.569999999999993</v>
      </c>
    </row>
    <row r="23" spans="1:8">
      <c r="A23" s="373" t="s">
        <v>441</v>
      </c>
      <c r="B23" s="374" t="s">
        <v>485</v>
      </c>
      <c r="C23" s="426">
        <v>2066</v>
      </c>
      <c r="D23" s="426">
        <v>0</v>
      </c>
      <c r="E23" s="426">
        <f t="shared" si="0"/>
        <v>2066</v>
      </c>
      <c r="F23" s="394">
        <v>-104628</v>
      </c>
      <c r="G23" s="427">
        <f t="shared" si="1"/>
        <v>106694</v>
      </c>
      <c r="H23" s="428">
        <f t="shared" si="2"/>
        <v>-101.97</v>
      </c>
    </row>
    <row r="24" spans="1:8">
      <c r="A24" s="373"/>
      <c r="B24" s="374" t="s">
        <v>456</v>
      </c>
      <c r="C24" s="426">
        <v>0</v>
      </c>
      <c r="D24" s="426">
        <v>16197</v>
      </c>
      <c r="E24" s="426">
        <f t="shared" si="0"/>
        <v>16197</v>
      </c>
      <c r="F24" s="394">
        <v>-15313</v>
      </c>
      <c r="G24" s="427">
        <f t="shared" si="1"/>
        <v>31510</v>
      </c>
      <c r="H24" s="428">
        <f t="shared" si="2"/>
        <v>-205.77</v>
      </c>
    </row>
    <row r="25" spans="1:8">
      <c r="A25" s="373" t="s">
        <v>464</v>
      </c>
      <c r="B25" s="374" t="s">
        <v>329</v>
      </c>
      <c r="C25" s="426">
        <v>-2956</v>
      </c>
      <c r="D25" s="426">
        <v>2956</v>
      </c>
      <c r="E25" s="426">
        <f t="shared" si="0"/>
        <v>0</v>
      </c>
      <c r="F25" s="394">
        <v>0</v>
      </c>
      <c r="G25" s="427">
        <f t="shared" si="1"/>
        <v>0</v>
      </c>
      <c r="H25" s="428" t="str">
        <f t="shared" si="2"/>
        <v>n.s.</v>
      </c>
    </row>
    <row r="26" spans="1:8" ht="9" customHeight="1">
      <c r="A26" s="376"/>
      <c r="B26" s="377" t="s">
        <v>486</v>
      </c>
      <c r="C26" s="429">
        <f>SUM(C22:C25)</f>
        <v>-226662</v>
      </c>
      <c r="D26" s="429">
        <f>SUM(D22:D25)</f>
        <v>92564</v>
      </c>
      <c r="E26" s="429">
        <f t="shared" si="0"/>
        <v>-134098</v>
      </c>
      <c r="F26" s="399">
        <f>SUM(F22:F25)</f>
        <v>-655916</v>
      </c>
      <c r="G26" s="430">
        <f t="shared" si="1"/>
        <v>521818</v>
      </c>
      <c r="H26" s="431">
        <f t="shared" si="2"/>
        <v>-79.56</v>
      </c>
    </row>
    <row r="27" spans="1:8" ht="9" customHeight="1">
      <c r="A27" s="380" t="s">
        <v>457</v>
      </c>
      <c r="B27" s="381" t="s">
        <v>87</v>
      </c>
      <c r="C27" s="435">
        <v>-25194</v>
      </c>
      <c r="D27" s="435">
        <v>-16197</v>
      </c>
      <c r="E27" s="435">
        <f t="shared" si="0"/>
        <v>-41391</v>
      </c>
      <c r="F27" s="409">
        <v>-30578</v>
      </c>
      <c r="G27" s="427">
        <f t="shared" si="1"/>
        <v>-10813</v>
      </c>
      <c r="H27" s="428">
        <f t="shared" si="2"/>
        <v>35.36</v>
      </c>
    </row>
    <row r="28" spans="1:8" ht="9" customHeight="1">
      <c r="A28" s="382" t="s">
        <v>235</v>
      </c>
      <c r="B28" s="374" t="s">
        <v>458</v>
      </c>
      <c r="C28" s="426">
        <v>-52325</v>
      </c>
      <c r="D28" s="426">
        <v>0</v>
      </c>
      <c r="E28" s="426">
        <f t="shared" si="0"/>
        <v>-52325</v>
      </c>
      <c r="F28" s="394">
        <v>-37721</v>
      </c>
      <c r="G28" s="427">
        <f t="shared" si="1"/>
        <v>-14604</v>
      </c>
      <c r="H28" s="428">
        <f t="shared" si="2"/>
        <v>38.72</v>
      </c>
    </row>
    <row r="29" spans="1:8" ht="18.75">
      <c r="A29" s="375" t="s">
        <v>459</v>
      </c>
      <c r="B29" s="374" t="s">
        <v>445</v>
      </c>
      <c r="C29" s="426">
        <v>-48701</v>
      </c>
      <c r="D29" s="426">
        <v>0</v>
      </c>
      <c r="E29" s="426">
        <f t="shared" si="0"/>
        <v>-48701</v>
      </c>
      <c r="F29" s="394">
        <v>-9886</v>
      </c>
      <c r="G29" s="427">
        <f t="shared" si="1"/>
        <v>-38815</v>
      </c>
      <c r="H29" s="428">
        <f t="shared" si="2"/>
        <v>392.63</v>
      </c>
    </row>
    <row r="30" spans="1:8" ht="9" customHeight="1">
      <c r="A30" s="375"/>
      <c r="B30" s="374" t="s">
        <v>308</v>
      </c>
      <c r="C30" s="426">
        <v>0</v>
      </c>
      <c r="D30" s="426">
        <v>0</v>
      </c>
      <c r="E30" s="426">
        <f t="shared" si="0"/>
        <v>0</v>
      </c>
      <c r="F30" s="394">
        <v>190892</v>
      </c>
      <c r="G30" s="427">
        <f t="shared" si="1"/>
        <v>-190892</v>
      </c>
      <c r="H30" s="428">
        <f t="shared" si="2"/>
        <v>-100</v>
      </c>
    </row>
    <row r="31" spans="1:8" ht="9" customHeight="1">
      <c r="A31" s="376">
        <v>290</v>
      </c>
      <c r="B31" s="377" t="s">
        <v>447</v>
      </c>
      <c r="C31" s="429">
        <f>+C21+SUM(C26:C30)</f>
        <v>345526</v>
      </c>
      <c r="D31" s="429">
        <f>+D21+SUM(D26:D30)</f>
        <v>0</v>
      </c>
      <c r="E31" s="429">
        <f t="shared" si="0"/>
        <v>345526</v>
      </c>
      <c r="F31" s="399">
        <f>+F21+SUM(F26:F30)</f>
        <v>199120</v>
      </c>
      <c r="G31" s="430">
        <f t="shared" si="1"/>
        <v>146406</v>
      </c>
      <c r="H31" s="431">
        <f t="shared" si="2"/>
        <v>73.53</v>
      </c>
    </row>
    <row r="32" spans="1:8" ht="12" customHeight="1">
      <c r="A32" s="373" t="s">
        <v>448</v>
      </c>
      <c r="B32" s="374" t="s">
        <v>449</v>
      </c>
      <c r="C32" s="426">
        <v>100264</v>
      </c>
      <c r="D32" s="426">
        <v>0</v>
      </c>
      <c r="E32" s="426">
        <f t="shared" si="0"/>
        <v>100264</v>
      </c>
      <c r="F32" s="394">
        <v>-22238</v>
      </c>
      <c r="G32" s="427">
        <f t="shared" si="1"/>
        <v>122502</v>
      </c>
      <c r="H32" s="428">
        <f t="shared" si="2"/>
        <v>-550.87</v>
      </c>
    </row>
    <row r="33" spans="1:8" ht="9" hidden="1" customHeight="1">
      <c r="A33" s="383" t="s">
        <v>199</v>
      </c>
      <c r="B33" s="324" t="s">
        <v>106</v>
      </c>
      <c r="C33" s="436"/>
      <c r="D33" s="436">
        <v>0</v>
      </c>
      <c r="E33" s="436">
        <f t="shared" si="0"/>
        <v>0</v>
      </c>
      <c r="F33" s="415"/>
      <c r="G33" s="427">
        <f t="shared" si="1"/>
        <v>0</v>
      </c>
      <c r="H33" s="428" t="str">
        <f t="shared" si="2"/>
        <v>n.s.</v>
      </c>
    </row>
    <row r="34" spans="1:8" ht="9" customHeight="1">
      <c r="A34" s="376">
        <v>330</v>
      </c>
      <c r="B34" s="377" t="s">
        <v>222</v>
      </c>
      <c r="C34" s="429">
        <f>+C31+C32</f>
        <v>445790</v>
      </c>
      <c r="D34" s="429">
        <f>+D31+D32</f>
        <v>0</v>
      </c>
      <c r="E34" s="429">
        <f t="shared" si="0"/>
        <v>445790</v>
      </c>
      <c r="F34" s="399">
        <f>+F31+F32</f>
        <v>176882</v>
      </c>
      <c r="G34" s="430">
        <f t="shared" si="1"/>
        <v>268908</v>
      </c>
      <c r="H34" s="431">
        <f t="shared" si="2"/>
        <v>152.03</v>
      </c>
    </row>
    <row r="35" spans="1:8" ht="9" customHeight="1">
      <c r="A35" s="380" t="s">
        <v>202</v>
      </c>
      <c r="B35" s="381" t="s">
        <v>460</v>
      </c>
      <c r="C35" s="435">
        <v>-43837</v>
      </c>
      <c r="D35" s="435">
        <v>0</v>
      </c>
      <c r="E35" s="435">
        <f t="shared" si="0"/>
        <v>-43837</v>
      </c>
      <c r="F35" s="409">
        <v>-444</v>
      </c>
      <c r="G35" s="437">
        <f t="shared" si="1"/>
        <v>-43393</v>
      </c>
      <c r="H35" s="438" t="s">
        <v>482</v>
      </c>
    </row>
    <row r="36" spans="1:8" ht="12" customHeight="1">
      <c r="A36" s="376">
        <v>350</v>
      </c>
      <c r="B36" s="377" t="s">
        <v>224</v>
      </c>
      <c r="C36" s="429">
        <f>+C34+C35</f>
        <v>401953</v>
      </c>
      <c r="D36" s="429">
        <f>+D34-D35</f>
        <v>0</v>
      </c>
      <c r="E36" s="429">
        <f t="shared" si="0"/>
        <v>401953</v>
      </c>
      <c r="F36" s="399">
        <f>+F34+F35</f>
        <v>176438</v>
      </c>
      <c r="G36" s="430">
        <f t="shared" si="1"/>
        <v>225515</v>
      </c>
      <c r="H36" s="431">
        <f t="shared" si="2"/>
        <v>127.82</v>
      </c>
    </row>
    <row r="38" spans="1:8">
      <c r="A38" s="36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7" t="s">
        <v>476</v>
      </c>
      <c r="B8" s="327"/>
      <c r="C8" s="327"/>
      <c r="D8" s="327"/>
      <c r="E8" s="327"/>
      <c r="F8" s="327"/>
      <c r="G8" s="327"/>
      <c r="H8" s="327"/>
    </row>
    <row r="12" spans="1:10" ht="13.5" thickBot="1"/>
    <row r="13" spans="1:10" ht="18.75" thickBot="1">
      <c r="A13" s="486" t="s">
        <v>187</v>
      </c>
      <c r="B13" s="486"/>
      <c r="C13" s="385" t="s">
        <v>451</v>
      </c>
      <c r="D13" s="385" t="s">
        <v>452</v>
      </c>
      <c r="E13" s="385" t="s">
        <v>483</v>
      </c>
      <c r="F13" s="385" t="s">
        <v>493</v>
      </c>
      <c r="G13" s="386" t="s">
        <v>434</v>
      </c>
      <c r="H13" s="386" t="s">
        <v>302</v>
      </c>
      <c r="I13" s="386" t="s">
        <v>305</v>
      </c>
      <c r="J13" s="386" t="s">
        <v>309</v>
      </c>
    </row>
    <row r="14" spans="1:10">
      <c r="A14" s="387" t="s">
        <v>188</v>
      </c>
      <c r="B14" s="388" t="s">
        <v>68</v>
      </c>
      <c r="C14" s="389">
        <v>267597</v>
      </c>
      <c r="D14" s="389">
        <v>259511</v>
      </c>
      <c r="E14" s="389">
        <v>259014</v>
      </c>
      <c r="F14" s="389">
        <v>259948</v>
      </c>
      <c r="G14" s="390">
        <v>288114</v>
      </c>
      <c r="H14" s="390">
        <v>282005</v>
      </c>
      <c r="I14" s="390">
        <v>280218</v>
      </c>
      <c r="J14" s="390">
        <v>274142</v>
      </c>
    </row>
    <row r="15" spans="1:10">
      <c r="A15" s="391" t="s">
        <v>189</v>
      </c>
      <c r="B15" s="392" t="s">
        <v>71</v>
      </c>
      <c r="C15" s="393">
        <v>198120</v>
      </c>
      <c r="D15" s="393">
        <v>190936</v>
      </c>
      <c r="E15" s="393">
        <v>188025</v>
      </c>
      <c r="F15" s="393">
        <v>199184</v>
      </c>
      <c r="G15" s="394">
        <v>177373</v>
      </c>
      <c r="H15" s="394">
        <v>181851</v>
      </c>
      <c r="I15" s="394">
        <v>184802</v>
      </c>
      <c r="J15" s="394">
        <v>196602</v>
      </c>
    </row>
    <row r="16" spans="1:10">
      <c r="A16" s="391" t="s">
        <v>190</v>
      </c>
      <c r="B16" s="392" t="s">
        <v>205</v>
      </c>
      <c r="C16" s="393">
        <v>584</v>
      </c>
      <c r="D16" s="393">
        <v>12877</v>
      </c>
      <c r="E16" s="393">
        <v>325</v>
      </c>
      <c r="F16" s="393">
        <v>20553</v>
      </c>
      <c r="G16" s="394">
        <v>312</v>
      </c>
      <c r="H16" s="394">
        <v>10812</v>
      </c>
      <c r="I16" s="394">
        <v>507</v>
      </c>
      <c r="J16" s="394">
        <v>785</v>
      </c>
    </row>
    <row r="17" spans="1:10">
      <c r="A17" s="395" t="s">
        <v>191</v>
      </c>
      <c r="B17" s="392" t="s">
        <v>206</v>
      </c>
      <c r="C17" s="393">
        <v>153634</v>
      </c>
      <c r="D17" s="393">
        <v>16431</v>
      </c>
      <c r="E17" s="393">
        <v>20879</v>
      </c>
      <c r="F17" s="393">
        <v>-86922</v>
      </c>
      <c r="G17" s="394">
        <v>24664</v>
      </c>
      <c r="H17" s="394">
        <v>25869</v>
      </c>
      <c r="I17" s="394">
        <v>20489</v>
      </c>
      <c r="J17" s="394">
        <v>32112</v>
      </c>
    </row>
    <row r="18" spans="1:10">
      <c r="A18" s="391" t="s">
        <v>453</v>
      </c>
      <c r="B18" s="392" t="s">
        <v>90</v>
      </c>
      <c r="C18" s="393">
        <v>11485</v>
      </c>
      <c r="D18" s="393">
        <v>8174</v>
      </c>
      <c r="E18" s="393">
        <v>10998</v>
      </c>
      <c r="F18" s="393">
        <v>13552</v>
      </c>
      <c r="G18" s="394">
        <v>10310</v>
      </c>
      <c r="H18" s="394">
        <v>14298</v>
      </c>
      <c r="I18" s="394">
        <v>23565</v>
      </c>
      <c r="J18" s="394">
        <v>10017</v>
      </c>
    </row>
    <row r="19" spans="1:10">
      <c r="A19" s="396"/>
      <c r="B19" s="397" t="s">
        <v>208</v>
      </c>
      <c r="C19" s="398">
        <v>631420</v>
      </c>
      <c r="D19" s="398">
        <v>487929</v>
      </c>
      <c r="E19" s="398">
        <v>479241</v>
      </c>
      <c r="F19" s="398">
        <f>SUM(F14:F18)</f>
        <v>406315</v>
      </c>
      <c r="G19" s="399">
        <v>500773</v>
      </c>
      <c r="H19" s="399">
        <v>514835</v>
      </c>
      <c r="I19" s="399">
        <v>509581</v>
      </c>
      <c r="J19" s="399">
        <v>513658</v>
      </c>
    </row>
    <row r="20" spans="1:10">
      <c r="A20" s="391" t="s">
        <v>436</v>
      </c>
      <c r="B20" s="392" t="s">
        <v>209</v>
      </c>
      <c r="C20" s="393">
        <v>-207534</v>
      </c>
      <c r="D20" s="393">
        <v>-212900</v>
      </c>
      <c r="E20" s="393">
        <v>-194553</v>
      </c>
      <c r="F20" s="393">
        <v>-206507</v>
      </c>
      <c r="G20" s="394">
        <v>-194125</v>
      </c>
      <c r="H20" s="394">
        <v>-191551</v>
      </c>
      <c r="I20" s="394">
        <v>-191656</v>
      </c>
      <c r="J20" s="394">
        <v>-206146</v>
      </c>
    </row>
    <row r="21" spans="1:10">
      <c r="A21" s="391" t="s">
        <v>454</v>
      </c>
      <c r="B21" s="392" t="s">
        <v>210</v>
      </c>
      <c r="C21" s="393">
        <v>-102285</v>
      </c>
      <c r="D21" s="393">
        <v>-109981</v>
      </c>
      <c r="E21" s="393">
        <v>-104323</v>
      </c>
      <c r="F21" s="393">
        <v>-125842</v>
      </c>
      <c r="G21" s="394">
        <v>-96628</v>
      </c>
      <c r="H21" s="394">
        <v>-104864</v>
      </c>
      <c r="I21" s="394">
        <v>-107465</v>
      </c>
      <c r="J21" s="394">
        <v>-116654</v>
      </c>
    </row>
    <row r="22" spans="1:10">
      <c r="A22" s="400" t="s">
        <v>439</v>
      </c>
      <c r="B22" s="392" t="s">
        <v>455</v>
      </c>
      <c r="C22" s="393">
        <v>-21339</v>
      </c>
      <c r="D22" s="393">
        <v>-34986</v>
      </c>
      <c r="E22" s="393">
        <v>-22933</v>
      </c>
      <c r="F22" s="393">
        <v>-39681</v>
      </c>
      <c r="G22" s="394">
        <v>-18685</v>
      </c>
      <c r="H22" s="394">
        <v>-22012</v>
      </c>
      <c r="I22" s="394">
        <v>-20653</v>
      </c>
      <c r="J22" s="394">
        <v>-26079</v>
      </c>
    </row>
    <row r="23" spans="1:10">
      <c r="A23" s="396"/>
      <c r="B23" s="397" t="s">
        <v>212</v>
      </c>
      <c r="C23" s="398">
        <v>-331158</v>
      </c>
      <c r="D23" s="398">
        <v>-357867</v>
      </c>
      <c r="E23" s="398">
        <v>-321809</v>
      </c>
      <c r="F23" s="398">
        <f>SUM(F20:F22)</f>
        <v>-372030</v>
      </c>
      <c r="G23" s="399">
        <v>-309438</v>
      </c>
      <c r="H23" s="399">
        <v>-318427</v>
      </c>
      <c r="I23" s="399">
        <v>-319774</v>
      </c>
      <c r="J23" s="399">
        <v>-348879</v>
      </c>
    </row>
    <row r="24" spans="1:10">
      <c r="A24" s="401"/>
      <c r="B24" s="402" t="s">
        <v>213</v>
      </c>
      <c r="C24" s="403">
        <v>300262</v>
      </c>
      <c r="D24" s="403">
        <v>130062</v>
      </c>
      <c r="E24" s="403">
        <v>157432</v>
      </c>
      <c r="F24" s="403">
        <f>+F19+F23</f>
        <v>34285</v>
      </c>
      <c r="G24" s="404">
        <v>191335</v>
      </c>
      <c r="H24" s="404">
        <v>196408</v>
      </c>
      <c r="I24" s="404">
        <v>189807</v>
      </c>
      <c r="J24" s="404">
        <v>164779</v>
      </c>
    </row>
    <row r="25" spans="1:10">
      <c r="A25" s="405" t="s">
        <v>194</v>
      </c>
      <c r="B25" s="392" t="s">
        <v>484</v>
      </c>
      <c r="C25" s="393">
        <v>-504</v>
      </c>
      <c r="D25" s="393">
        <v>-39219</v>
      </c>
      <c r="E25" s="393">
        <v>-54232</v>
      </c>
      <c r="F25" s="393">
        <v>-58406</v>
      </c>
      <c r="G25" s="394">
        <v>-133573</v>
      </c>
      <c r="H25" s="394">
        <v>-189659</v>
      </c>
      <c r="I25" s="394">
        <v>-89722</v>
      </c>
      <c r="J25" s="394">
        <v>-123021</v>
      </c>
    </row>
    <row r="26" spans="1:10">
      <c r="A26" s="405" t="s">
        <v>441</v>
      </c>
      <c r="B26" s="392" t="s">
        <v>485</v>
      </c>
      <c r="C26" s="393">
        <v>1763</v>
      </c>
      <c r="D26" s="393">
        <v>141</v>
      </c>
      <c r="E26" s="393">
        <v>150</v>
      </c>
      <c r="F26" s="393">
        <v>12</v>
      </c>
      <c r="G26" s="394">
        <v>-17381</v>
      </c>
      <c r="H26" s="394">
        <v>-54236</v>
      </c>
      <c r="I26" s="394">
        <v>-29383</v>
      </c>
      <c r="J26" s="394">
        <v>-3628</v>
      </c>
    </row>
    <row r="27" spans="1:10">
      <c r="A27" s="400"/>
      <c r="B27" s="392" t="s">
        <v>456</v>
      </c>
      <c r="C27" s="393">
        <v>13964</v>
      </c>
      <c r="D27" s="393">
        <v>-2041</v>
      </c>
      <c r="E27" s="393">
        <v>6920</v>
      </c>
      <c r="F27" s="393">
        <v>-2646</v>
      </c>
      <c r="G27" s="394">
        <v>4647</v>
      </c>
      <c r="H27" s="394">
        <v>1787</v>
      </c>
      <c r="I27" s="394">
        <v>6446</v>
      </c>
      <c r="J27" s="394">
        <v>-28193</v>
      </c>
    </row>
    <row r="28" spans="1:10">
      <c r="A28" s="396"/>
      <c r="B28" s="397" t="s">
        <v>486</v>
      </c>
      <c r="C28" s="398">
        <v>15223</v>
      </c>
      <c r="D28" s="398">
        <v>-41119</v>
      </c>
      <c r="E28" s="398">
        <v>-47162</v>
      </c>
      <c r="F28" s="398">
        <f>SUM(F25:F27)</f>
        <v>-61040</v>
      </c>
      <c r="G28" s="399">
        <v>-146307</v>
      </c>
      <c r="H28" s="399">
        <v>-242108</v>
      </c>
      <c r="I28" s="399">
        <v>-112659</v>
      </c>
      <c r="J28" s="399">
        <v>-154842</v>
      </c>
    </row>
    <row r="29" spans="1:10">
      <c r="A29" s="406" t="s">
        <v>457</v>
      </c>
      <c r="B29" s="407" t="s">
        <v>87</v>
      </c>
      <c r="C29" s="408">
        <v>-25627</v>
      </c>
      <c r="D29" s="408">
        <v>-23335</v>
      </c>
      <c r="E29" s="408">
        <v>-19011</v>
      </c>
      <c r="F29" s="408">
        <v>26582</v>
      </c>
      <c r="G29" s="409">
        <v>-5661</v>
      </c>
      <c r="H29" s="409">
        <v>-5941</v>
      </c>
      <c r="I29" s="409">
        <v>-9268</v>
      </c>
      <c r="J29" s="409">
        <v>-9708</v>
      </c>
    </row>
    <row r="30" spans="1:10">
      <c r="A30" s="410" t="s">
        <v>235</v>
      </c>
      <c r="B30" s="392" t="s">
        <v>458</v>
      </c>
      <c r="C30" s="393">
        <v>-20282</v>
      </c>
      <c r="D30" s="393">
        <v>-8670</v>
      </c>
      <c r="E30" s="393">
        <v>-23448</v>
      </c>
      <c r="F30" s="393">
        <v>75</v>
      </c>
      <c r="G30" s="394">
        <v>-18061</v>
      </c>
      <c r="H30" s="394">
        <v>2114</v>
      </c>
      <c r="I30" s="394">
        <v>-20205</v>
      </c>
      <c r="J30" s="394">
        <v>-1569</v>
      </c>
    </row>
    <row r="31" spans="1:10" ht="18.75">
      <c r="A31" s="411" t="s">
        <v>459</v>
      </c>
      <c r="B31" s="392" t="s">
        <v>445</v>
      </c>
      <c r="C31" s="393">
        <v>2827</v>
      </c>
      <c r="D31" s="393">
        <v>2591</v>
      </c>
      <c r="E31" s="393">
        <v>3535</v>
      </c>
      <c r="F31" s="393">
        <v>-57654</v>
      </c>
      <c r="G31" s="394">
        <v>3705</v>
      </c>
      <c r="H31" s="394">
        <v>2843</v>
      </c>
      <c r="I31" s="394">
        <v>4885</v>
      </c>
      <c r="J31" s="394">
        <v>-21319</v>
      </c>
    </row>
    <row r="32" spans="1:10">
      <c r="A32" s="411">
        <v>285</v>
      </c>
      <c r="B32" s="392" t="s">
        <v>308</v>
      </c>
      <c r="C32" s="393">
        <v>0</v>
      </c>
      <c r="D32" s="393">
        <v>0</v>
      </c>
      <c r="E32" s="393">
        <v>0</v>
      </c>
      <c r="F32" s="393">
        <v>0</v>
      </c>
      <c r="G32" s="394">
        <v>0</v>
      </c>
      <c r="H32" s="394">
        <v>130722</v>
      </c>
      <c r="I32" s="394">
        <v>0</v>
      </c>
      <c r="J32" s="394">
        <v>60170</v>
      </c>
    </row>
    <row r="33" spans="1:12">
      <c r="A33" s="396">
        <v>290</v>
      </c>
      <c r="B33" s="397" t="s">
        <v>447</v>
      </c>
      <c r="C33" s="398">
        <v>272403</v>
      </c>
      <c r="D33" s="398">
        <v>59529</v>
      </c>
      <c r="E33" s="398">
        <v>71346</v>
      </c>
      <c r="F33" s="398">
        <f>+F24+F28+SUM(F29:F32)</f>
        <v>-57752</v>
      </c>
      <c r="G33" s="399">
        <v>25011</v>
      </c>
      <c r="H33" s="399">
        <v>84038</v>
      </c>
      <c r="I33" s="399">
        <v>52560</v>
      </c>
      <c r="J33" s="399">
        <v>37511</v>
      </c>
    </row>
    <row r="34" spans="1:12" ht="18.75">
      <c r="A34" s="400" t="s">
        <v>448</v>
      </c>
      <c r="B34" s="392" t="s">
        <v>449</v>
      </c>
      <c r="C34" s="393">
        <v>-6918</v>
      </c>
      <c r="D34" s="393">
        <v>-2850</v>
      </c>
      <c r="E34" s="393">
        <v>-14206</v>
      </c>
      <c r="F34" s="393">
        <v>124238</v>
      </c>
      <c r="G34" s="394">
        <v>-7743</v>
      </c>
      <c r="H34" s="394">
        <v>17926</v>
      </c>
      <c r="I34" s="394">
        <v>-23696</v>
      </c>
      <c r="J34" s="394">
        <v>-8725</v>
      </c>
      <c r="L34" s="327"/>
    </row>
    <row r="35" spans="1:12" hidden="1">
      <c r="A35" s="412" t="s">
        <v>199</v>
      </c>
      <c r="B35" s="413" t="s">
        <v>106</v>
      </c>
      <c r="C35" s="414">
        <v>0</v>
      </c>
      <c r="D35" s="414">
        <v>0</v>
      </c>
      <c r="E35" s="414">
        <v>0</v>
      </c>
      <c r="F35" s="414">
        <f>+'[2]CE RICL CON PROFORMA'!D36-'[2]CE RICL TRIM CON PROFORMA'!E35</f>
        <v>0</v>
      </c>
      <c r="G35" s="415"/>
      <c r="H35" s="415"/>
      <c r="I35" s="415"/>
      <c r="J35" s="415"/>
    </row>
    <row r="36" spans="1:12">
      <c r="A36" s="396">
        <v>330</v>
      </c>
      <c r="B36" s="397" t="s">
        <v>222</v>
      </c>
      <c r="C36" s="398">
        <v>265485</v>
      </c>
      <c r="D36" s="398">
        <v>56679</v>
      </c>
      <c r="E36" s="398">
        <v>57140</v>
      </c>
      <c r="F36" s="398">
        <f>+F33+F34</f>
        <v>66486</v>
      </c>
      <c r="G36" s="399">
        <f>+G33+G34</f>
        <v>17268</v>
      </c>
      <c r="H36" s="399">
        <f t="shared" ref="H36:J36" si="0">+H33+H34</f>
        <v>101964</v>
      </c>
      <c r="I36" s="399">
        <f t="shared" si="0"/>
        <v>28864</v>
      </c>
      <c r="J36" s="399">
        <f t="shared" si="0"/>
        <v>28786</v>
      </c>
    </row>
    <row r="37" spans="1:12">
      <c r="A37" s="406" t="s">
        <v>202</v>
      </c>
      <c r="B37" s="407" t="s">
        <v>460</v>
      </c>
      <c r="C37" s="408">
        <v>-14462</v>
      </c>
      <c r="D37" s="408">
        <v>183</v>
      </c>
      <c r="E37" s="408">
        <v>-6899</v>
      </c>
      <c r="F37" s="408">
        <v>-22659</v>
      </c>
      <c r="G37" s="409">
        <v>-2710</v>
      </c>
      <c r="H37" s="409">
        <v>2540</v>
      </c>
      <c r="I37" s="409">
        <v>1032</v>
      </c>
      <c r="J37" s="409">
        <v>-1306</v>
      </c>
    </row>
    <row r="38" spans="1:12">
      <c r="A38" s="416">
        <v>350</v>
      </c>
      <c r="B38" s="397" t="s">
        <v>224</v>
      </c>
      <c r="C38" s="398">
        <v>251023</v>
      </c>
      <c r="D38" s="398">
        <v>56862</v>
      </c>
      <c r="E38" s="398">
        <v>50241</v>
      </c>
      <c r="F38" s="398">
        <f>+F36+F37</f>
        <v>43827</v>
      </c>
      <c r="G38" s="399">
        <v>14558</v>
      </c>
      <c r="H38" s="399">
        <v>104504</v>
      </c>
      <c r="I38" s="399">
        <v>29896</v>
      </c>
      <c r="J38" s="39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1"/>
  <sheetViews>
    <sheetView showGridLines="0" tabSelected="1" zoomScale="70" zoomScaleNormal="70" workbookViewId="0">
      <pane xSplit="2" ySplit="4" topLeftCell="BI5" activePane="bottomRight" state="frozen"/>
      <selection pane="topRight" activeCell="C1" sqref="C1"/>
      <selection pane="bottomLeft" activeCell="A4" sqref="A4"/>
      <selection pane="bottomRight" activeCell="BN26" sqref="BN26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16384" width="22.140625" style="108"/>
  </cols>
  <sheetData>
    <row r="1" spans="1:66" s="4" customFormat="1" ht="36.75" customHeight="1">
      <c r="A1" s="328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488" t="s">
        <v>519</v>
      </c>
      <c r="BM1" s="488"/>
      <c r="BN1" s="488"/>
    </row>
    <row r="2" spans="1:66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488"/>
      <c r="BM2" s="488"/>
      <c r="BN2" s="488"/>
    </row>
    <row r="3" spans="1:66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489"/>
      <c r="BM3" s="489"/>
      <c r="BN3" s="489"/>
    </row>
    <row r="4" spans="1:66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8">
        <v>43555</v>
      </c>
      <c r="BH4" s="458">
        <v>43646</v>
      </c>
      <c r="BI4" s="458">
        <v>43738</v>
      </c>
      <c r="BJ4" s="458">
        <v>43830</v>
      </c>
      <c r="BK4" s="458">
        <v>43921</v>
      </c>
      <c r="BL4" s="458">
        <v>44012</v>
      </c>
      <c r="BM4" s="458">
        <v>44104</v>
      </c>
      <c r="BN4" s="458">
        <v>44196</v>
      </c>
    </row>
    <row r="5" spans="1:66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</row>
    <row r="6" spans="1:66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</row>
    <row r="7" spans="1:66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</row>
    <row r="8" spans="1:66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</row>
    <row r="9" spans="1:66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</row>
    <row r="10" spans="1:66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</row>
    <row r="11" spans="1:66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</row>
    <row r="12" spans="1:66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</row>
    <row r="13" spans="1:66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</row>
    <row r="14" spans="1:66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</row>
    <row r="15" spans="1:66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</row>
    <row r="16" spans="1:66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</row>
    <row r="17" spans="1:66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</row>
    <row r="18" spans="1:66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</row>
    <row r="19" spans="1:66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</row>
    <row r="20" spans="1:66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</row>
    <row r="21" spans="1:66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</row>
    <row r="22" spans="1:66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</row>
    <row r="23" spans="1:66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</row>
    <row r="24" spans="1:66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</row>
    <row r="25" spans="1:66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</row>
    <row r="26" spans="1:66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</row>
    <row r="28" spans="1:66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</row>
    <row r="29" spans="1:66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</row>
    <row r="30" spans="1:66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</row>
    <row r="31" spans="1:66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</row>
    <row r="32" spans="1:66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</row>
    <row r="33" spans="1:66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66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</row>
    <row r="36" spans="1:66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</row>
    <row r="37" spans="1:66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</row>
    <row r="38" spans="1:66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</row>
    <row r="39" spans="1:66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</row>
    <row r="40" spans="1:66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</row>
    <row r="42" spans="1:66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</row>
    <row r="43" spans="1:66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</row>
    <row r="44" spans="1:66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</row>
    <row r="45" spans="1:66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</row>
    <row r="46" spans="1:66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</row>
    <row r="47" spans="1:66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</row>
    <row r="48" spans="1:66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</row>
    <row r="49" spans="1:66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</row>
    <row r="50" spans="1:66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</row>
    <row r="51" spans="1:66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</row>
    <row r="52" spans="1:66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6">
        <v>8.5688230612243399E-2</v>
      </c>
      <c r="BH52" s="456">
        <v>8.5597455235790487E-2</v>
      </c>
      <c r="BI52" s="456">
        <v>6.2329032355592964E-2</v>
      </c>
      <c r="BJ52" s="456">
        <v>6.2373573532904986E-2</v>
      </c>
      <c r="BK52" s="456">
        <v>6.3215977124557274E-2</v>
      </c>
      <c r="BL52" s="456">
        <v>4.309865278136412E-2</v>
      </c>
      <c r="BM52" s="456">
        <v>4.2505154105008422E-2</v>
      </c>
      <c r="BN52" s="456">
        <v>3.7486000863896134E-2</v>
      </c>
    </row>
    <row r="53" spans="1:66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6">
        <v>3.0611650138306148E-2</v>
      </c>
      <c r="BH53" s="456">
        <v>3.0618911712613585E-2</v>
      </c>
      <c r="BI53" s="456">
        <v>2.4140039764126302E-2</v>
      </c>
      <c r="BJ53" s="456">
        <v>2.252201946243242E-2</v>
      </c>
      <c r="BK53" s="456">
        <v>2.2675690485056625E-2</v>
      </c>
      <c r="BL53" s="456">
        <v>1.6798782457888781E-2</v>
      </c>
      <c r="BM53" s="456">
        <v>1.607030770017899E-2</v>
      </c>
      <c r="BN53" s="456">
        <v>1.3710384842405877E-2</v>
      </c>
    </row>
    <row r="54" spans="1:66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6">
        <v>5.0771811976130801E-2</v>
      </c>
      <c r="BH54" s="456">
        <v>5.0024687987337182E-2</v>
      </c>
      <c r="BI54" s="456">
        <v>5.2115802375989007E-2</v>
      </c>
      <c r="BJ54" s="456">
        <v>4.4830644826119759E-2</v>
      </c>
      <c r="BK54" s="456">
        <v>4.5333924309025768E-2</v>
      </c>
      <c r="BL54" s="456">
        <v>4.365311491270784E-2</v>
      </c>
      <c r="BM54" s="456">
        <v>4.2467834912439981E-2</v>
      </c>
      <c r="BN54" s="456">
        <v>3.8368149088989639E-2</v>
      </c>
    </row>
    <row r="55" spans="1:66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6">
        <v>3.6127255028098215E-2</v>
      </c>
      <c r="BH55" s="456">
        <v>3.5124042409682955E-2</v>
      </c>
      <c r="BI55" s="456">
        <v>3.4915648242636717E-2</v>
      </c>
      <c r="BJ55" s="456">
        <v>3.192986937401384E-2</v>
      </c>
      <c r="BK55" s="456">
        <v>3.1868637541422287E-2</v>
      </c>
      <c r="BL55" s="456">
        <v>2.9757372950133733E-2</v>
      </c>
      <c r="BM55" s="456">
        <v>2.8126158196485031E-2</v>
      </c>
      <c r="BN55" s="456">
        <v>2.4409613129894515E-2</v>
      </c>
    </row>
    <row r="56" spans="1:66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6">
        <v>1.1999999999999999E-3</v>
      </c>
      <c r="BH56" s="456">
        <v>1.8E-3</v>
      </c>
      <c r="BI56" s="456">
        <v>1.8E-3</v>
      </c>
      <c r="BJ56" s="456">
        <v>3.2000000000000002E-3</v>
      </c>
      <c r="BK56" s="456">
        <v>2.9348548527334097E-3</v>
      </c>
      <c r="BL56" s="456">
        <v>4.1476199833271089E-3</v>
      </c>
      <c r="BM56" s="456">
        <v>3.2960058476109895E-3</v>
      </c>
      <c r="BN56" s="456">
        <v>2.5511221893812991E-3</v>
      </c>
    </row>
    <row r="57" spans="1:66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6">
        <v>1.1000000000000001E-3</v>
      </c>
      <c r="BH57" s="456">
        <v>1.6999999999999999E-3</v>
      </c>
      <c r="BI57" s="456">
        <v>1.6999999999999999E-3</v>
      </c>
      <c r="BJ57" s="456">
        <v>3.5000000000000001E-3</v>
      </c>
      <c r="BK57" s="456">
        <v>2.5501368456917178E-3</v>
      </c>
      <c r="BL57" s="456">
        <v>3.5583697229255992E-3</v>
      </c>
      <c r="BM57" s="456">
        <v>2.7583062008977159E-3</v>
      </c>
      <c r="BN57" s="456">
        <v>2.0682234134821158E-3</v>
      </c>
    </row>
    <row r="58" spans="1:66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7">
        <v>0.13769999999999999</v>
      </c>
      <c r="BH58" s="457">
        <v>0.13739512656277694</v>
      </c>
      <c r="BI58" s="457">
        <v>0.11627446259879511</v>
      </c>
      <c r="BJ58" s="457">
        <v>0.11073100202412565</v>
      </c>
      <c r="BK58" s="457">
        <v>0.11148475628631646</v>
      </c>
      <c r="BL58" s="457">
        <v>9.0899387677399066E-2</v>
      </c>
      <c r="BM58" s="457">
        <v>8.8268994865059389E-2</v>
      </c>
      <c r="BN58" s="457">
        <v>7.8405272142267071E-2</v>
      </c>
    </row>
    <row r="59" spans="1:66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7">
        <v>6.7900000000000002E-2</v>
      </c>
      <c r="BH59" s="457">
        <v>6.7419854451772232E-2</v>
      </c>
      <c r="BI59" s="457">
        <v>6.0715945906874805E-2</v>
      </c>
      <c r="BJ59" s="457">
        <v>5.7655324560582755E-2</v>
      </c>
      <c r="BK59" s="457">
        <v>5.7094464872170632E-2</v>
      </c>
      <c r="BL59" s="457">
        <v>5.0114525130948114E-2</v>
      </c>
      <c r="BM59" s="457">
        <v>4.6954772097561735E-2</v>
      </c>
      <c r="BN59" s="457">
        <v>4.0188221385782506E-2</v>
      </c>
    </row>
    <row r="60" spans="1:66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6" s="110" customFormat="1" ht="39.75" customHeight="1" thickBot="1">
      <c r="A61" s="487" t="s">
        <v>276</v>
      </c>
      <c r="B61" s="487"/>
      <c r="C61" s="487"/>
      <c r="D61" s="487"/>
      <c r="E61" s="487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6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6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4">
    <mergeCell ref="A61:E61"/>
    <mergeCell ref="BL1:BL3"/>
    <mergeCell ref="BM1:BM3"/>
    <mergeCell ref="BN1:BN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2021-02-04T08:06:43Z</dcterms:modified>
</cp:coreProperties>
</file>