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75" windowWidth="9420" windowHeight="4260" tabRatio="701" activeTab="1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/>
</workbook>
</file>

<file path=xl/calcChain.xml><?xml version="1.0" encoding="utf-8"?>
<calcChain xmlns="http://schemas.openxmlformats.org/spreadsheetml/2006/main">
  <c r="O50" i="12" l="1"/>
  <c r="O49" i="12"/>
  <c r="O48" i="12"/>
  <c r="O47" i="12"/>
  <c r="O46" i="12"/>
  <c r="O44" i="12"/>
  <c r="O43" i="12"/>
  <c r="O42" i="12"/>
  <c r="O41" i="12"/>
  <c r="O40" i="12"/>
  <c r="O39" i="12"/>
  <c r="O38" i="12"/>
  <c r="O37" i="12"/>
  <c r="O36" i="12"/>
  <c r="O35" i="12"/>
  <c r="O34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M1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M68" i="9" l="1"/>
  <c r="N68" i="9" s="1"/>
  <c r="M67" i="9"/>
  <c r="N67" i="9" s="1"/>
  <c r="M66" i="9"/>
  <c r="N66" i="9" s="1"/>
  <c r="M65" i="9"/>
  <c r="N65" i="9" s="1"/>
  <c r="M64" i="9"/>
  <c r="N64" i="9" s="1"/>
  <c r="M63" i="9"/>
  <c r="N63" i="9" s="1"/>
  <c r="M62" i="9"/>
  <c r="N62" i="9" s="1"/>
  <c r="M61" i="9"/>
  <c r="N61" i="9" s="1"/>
  <c r="M60" i="9"/>
  <c r="N60" i="9" s="1"/>
  <c r="M59" i="9"/>
  <c r="N59" i="9" s="1"/>
  <c r="M58" i="9"/>
  <c r="N58" i="9" s="1"/>
  <c r="M57" i="9"/>
  <c r="N57" i="9" s="1"/>
  <c r="M56" i="9"/>
  <c r="N56" i="9" s="1"/>
  <c r="M55" i="9"/>
  <c r="N55" i="9" s="1"/>
  <c r="M54" i="9"/>
  <c r="N54" i="9" s="1"/>
  <c r="M53" i="9"/>
  <c r="N53" i="9" s="1"/>
  <c r="M52" i="9"/>
  <c r="N52" i="9" s="1"/>
  <c r="M51" i="9"/>
  <c r="N51" i="9" s="1"/>
  <c r="M50" i="9"/>
  <c r="N50" i="9" s="1"/>
  <c r="M49" i="9"/>
  <c r="N49" i="9" s="1"/>
  <c r="M48" i="9"/>
  <c r="N48" i="9" s="1"/>
  <c r="M47" i="9"/>
  <c r="N47" i="9" s="1"/>
  <c r="M46" i="9"/>
  <c r="N46" i="9" s="1"/>
  <c r="M45" i="9"/>
  <c r="N45" i="9" s="1"/>
  <c r="M44" i="9"/>
  <c r="N44" i="9" s="1"/>
  <c r="M43" i="9"/>
  <c r="N43" i="9" s="1"/>
  <c r="M42" i="9"/>
  <c r="N42" i="9" s="1"/>
  <c r="M41" i="9"/>
  <c r="N41" i="9" s="1"/>
  <c r="M40" i="9"/>
  <c r="N40" i="9" s="1"/>
  <c r="M39" i="9"/>
  <c r="N39" i="9" s="1"/>
  <c r="M38" i="9"/>
  <c r="N38" i="9" s="1"/>
  <c r="N34" i="9"/>
  <c r="M34" i="9"/>
  <c r="M33" i="9"/>
  <c r="N33" i="9" s="1"/>
  <c r="N32" i="9"/>
  <c r="M32" i="9"/>
  <c r="M31" i="9"/>
  <c r="N31" i="9" s="1"/>
  <c r="N30" i="9"/>
  <c r="M30" i="9"/>
  <c r="M29" i="9"/>
  <c r="N29" i="9" s="1"/>
  <c r="N28" i="9"/>
  <c r="M28" i="9"/>
  <c r="M27" i="9"/>
  <c r="N27" i="9" s="1"/>
  <c r="N26" i="9"/>
  <c r="M26" i="9"/>
  <c r="M25" i="9"/>
  <c r="N25" i="9" s="1"/>
  <c r="N24" i="9"/>
  <c r="M24" i="9"/>
  <c r="M23" i="9"/>
  <c r="N23" i="9" s="1"/>
  <c r="N22" i="9"/>
  <c r="M22" i="9"/>
  <c r="M21" i="9"/>
  <c r="N21" i="9" s="1"/>
  <c r="N20" i="9"/>
  <c r="M20" i="9"/>
  <c r="M19" i="9"/>
  <c r="N19" i="9" s="1"/>
  <c r="N18" i="9"/>
  <c r="M18" i="9"/>
  <c r="M17" i="9"/>
  <c r="N17" i="9" s="1"/>
  <c r="N16" i="9"/>
  <c r="M16" i="9"/>
  <c r="M15" i="9"/>
  <c r="N15" i="9" s="1"/>
  <c r="N14" i="9"/>
  <c r="M14" i="9"/>
  <c r="M13" i="9"/>
  <c r="N13" i="9" s="1"/>
  <c r="N12" i="9"/>
  <c r="M12" i="9"/>
  <c r="M50" i="12"/>
  <c r="L50" i="12"/>
  <c r="L49" i="12"/>
  <c r="M49" i="12" s="1"/>
  <c r="M48" i="12"/>
  <c r="L48" i="12"/>
  <c r="L47" i="12"/>
  <c r="M47" i="12" s="1"/>
  <c r="M46" i="12"/>
  <c r="L46" i="12"/>
  <c r="L45" i="12"/>
  <c r="M45" i="12" s="1"/>
  <c r="M44" i="12"/>
  <c r="L44" i="12"/>
  <c r="L43" i="12"/>
  <c r="M43" i="12" s="1"/>
  <c r="M42" i="12"/>
  <c r="L42" i="12"/>
  <c r="L41" i="12"/>
  <c r="M41" i="12" s="1"/>
  <c r="M40" i="12"/>
  <c r="L40" i="12"/>
  <c r="L39" i="12"/>
  <c r="M39" i="12" s="1"/>
  <c r="M38" i="12"/>
  <c r="L38" i="12"/>
  <c r="L37" i="12"/>
  <c r="M37" i="12" s="1"/>
  <c r="M36" i="12"/>
  <c r="L36" i="12"/>
  <c r="L35" i="12"/>
  <c r="M35" i="12" s="1"/>
  <c r="M34" i="12"/>
  <c r="L34" i="12"/>
  <c r="M30" i="12"/>
  <c r="L30" i="12"/>
  <c r="L29" i="12"/>
  <c r="M29" i="12" s="1"/>
  <c r="M28" i="12"/>
  <c r="L28" i="12"/>
  <c r="L27" i="12"/>
  <c r="M27" i="12" s="1"/>
  <c r="M26" i="12"/>
  <c r="L26" i="12"/>
  <c r="L25" i="12"/>
  <c r="M25" i="12" s="1"/>
  <c r="M24" i="12"/>
  <c r="L24" i="12"/>
  <c r="L23" i="12"/>
  <c r="M23" i="12" s="1"/>
  <c r="M22" i="12"/>
  <c r="L22" i="12"/>
  <c r="L21" i="12"/>
  <c r="M21" i="12" s="1"/>
  <c r="M20" i="12"/>
  <c r="L20" i="12"/>
  <c r="L19" i="12"/>
  <c r="M19" i="12" s="1"/>
  <c r="M18" i="12"/>
  <c r="L18" i="12"/>
  <c r="L17" i="12"/>
  <c r="M17" i="12" s="1"/>
  <c r="M16" i="12"/>
  <c r="L16" i="12"/>
  <c r="L15" i="12"/>
  <c r="M15" i="12" s="1"/>
  <c r="M14" i="12"/>
  <c r="L14" i="12"/>
  <c r="L13" i="12"/>
  <c r="M13" i="12" s="1"/>
  <c r="M12" i="12"/>
  <c r="L12" i="12"/>
  <c r="L11" i="12"/>
  <c r="M59" i="10" l="1"/>
  <c r="M58" i="10"/>
  <c r="M57" i="10"/>
  <c r="M56" i="10"/>
  <c r="M55" i="10"/>
  <c r="M54" i="10"/>
  <c r="M53" i="10"/>
  <c r="M52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H59" i="10"/>
  <c r="H58" i="10"/>
  <c r="H57" i="10"/>
  <c r="H56" i="10"/>
  <c r="H55" i="10"/>
  <c r="H54" i="10"/>
  <c r="H53" i="10"/>
  <c r="H52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BG24" i="8" l="1"/>
  <c r="BG18" i="8"/>
  <c r="BG12" i="8"/>
  <c r="BG11" i="8"/>
  <c r="K59" i="10" l="1"/>
  <c r="K58" i="10"/>
  <c r="K57" i="10"/>
  <c r="K56" i="10"/>
  <c r="K55" i="10"/>
  <c r="K54" i="10"/>
  <c r="K53" i="10"/>
  <c r="K52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F26" i="15" l="1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K20" i="12" l="1"/>
  <c r="K30" i="12" s="1"/>
  <c r="J20" i="12"/>
  <c r="J30" i="12" s="1"/>
  <c r="I20" i="12"/>
  <c r="H20" i="12"/>
  <c r="H16" i="12"/>
  <c r="H12" i="12" s="1"/>
  <c r="I16" i="12"/>
  <c r="H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N31" i="16" l="1"/>
  <c r="M31" i="16"/>
  <c r="L31" i="16"/>
  <c r="K31" i="16"/>
  <c r="N26" i="16"/>
  <c r="M26" i="16"/>
  <c r="L26" i="16"/>
  <c r="K26" i="16"/>
  <c r="N20" i="16"/>
  <c r="M20" i="16"/>
  <c r="L20" i="16"/>
  <c r="K20" i="16"/>
  <c r="B12" i="16"/>
  <c r="K27" i="16" l="1"/>
  <c r="K36" i="16" s="1"/>
  <c r="K38" i="16" s="1"/>
  <c r="K40" i="16" s="1"/>
  <c r="L27" i="16"/>
  <c r="L36" i="16" s="1"/>
  <c r="L38" i="16" s="1"/>
  <c r="L40" i="16" s="1"/>
  <c r="M27" i="16"/>
  <c r="M36" i="16" s="1"/>
  <c r="M38" i="16" s="1"/>
  <c r="M40" i="16" s="1"/>
  <c r="N27" i="16"/>
  <c r="N36" i="16" s="1"/>
  <c r="N38" i="16" s="1"/>
  <c r="N40" i="16" s="1"/>
  <c r="I12" i="12"/>
  <c r="I30" i="12" s="1"/>
  <c r="H36" i="14" l="1"/>
  <c r="I36" i="14"/>
  <c r="J36" i="14"/>
  <c r="G36" i="14"/>
  <c r="J31" i="13" l="1"/>
  <c r="J26" i="13"/>
  <c r="B12" i="13"/>
  <c r="J27" i="13" l="1"/>
  <c r="J36" i="13" s="1"/>
  <c r="J38" i="13" s="1"/>
  <c r="J40" i="13" s="1"/>
  <c r="BB51" i="8" l="1"/>
  <c r="BB56" i="8"/>
  <c r="BC56" i="8"/>
  <c r="BD56" i="8"/>
  <c r="BB57" i="8"/>
  <c r="BC57" i="8"/>
  <c r="BD57" i="8"/>
  <c r="BA57" i="8"/>
  <c r="BA56" i="8"/>
  <c r="O59" i="10" l="1"/>
  <c r="O58" i="10"/>
  <c r="O57" i="10"/>
  <c r="O56" i="10"/>
  <c r="O55" i="10"/>
  <c r="O54" i="10"/>
  <c r="O53" i="10"/>
  <c r="O52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C59" i="8" l="1"/>
  <c r="C55" i="8"/>
  <c r="C51" i="8"/>
  <c r="AS37" i="8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8" i="8" l="1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T58" i="8"/>
  <c r="X58" i="8"/>
  <c r="AB41" i="8"/>
  <c r="AB58" i="8"/>
  <c r="AF41" i="8"/>
  <c r="AF58" i="8"/>
  <c r="AR58" i="8"/>
  <c r="D59" i="8"/>
  <c r="H42" i="8"/>
  <c r="H59" i="8"/>
  <c r="L42" i="8"/>
  <c r="L59" i="8"/>
  <c r="P42" i="8"/>
  <c r="P59" i="8"/>
  <c r="T42" i="8"/>
  <c r="T59" i="8"/>
  <c r="AL59" i="8"/>
  <c r="E58" i="8"/>
  <c r="I41" i="8"/>
  <c r="U41" i="8"/>
  <c r="Y41" i="8"/>
  <c r="Y58" i="8"/>
  <c r="AC41" i="8"/>
  <c r="AG41" i="8"/>
  <c r="AG58" i="8"/>
  <c r="AK41" i="8"/>
  <c r="AO41" i="8"/>
  <c r="AO58" i="8"/>
  <c r="M42" i="8"/>
  <c r="M59" i="8"/>
  <c r="U42" i="8"/>
  <c r="U59" i="8"/>
  <c r="Z59" i="8"/>
  <c r="AQ59" i="8"/>
  <c r="F41" i="8"/>
  <c r="F58" i="8"/>
  <c r="J58" i="8"/>
  <c r="V41" i="8"/>
  <c r="V58" i="8"/>
  <c r="AD58" i="8"/>
  <c r="AH41" i="8"/>
  <c r="AH58" i="8"/>
  <c r="AP41" i="8"/>
  <c r="AP58" i="8"/>
  <c r="AT41" i="8"/>
  <c r="J59" i="8"/>
  <c r="N59" i="8"/>
  <c r="AB42" i="8"/>
  <c r="AB59" i="8"/>
  <c r="AF42" i="8"/>
  <c r="AF59" i="8"/>
  <c r="AJ42" i="8"/>
  <c r="AJ59" i="8"/>
  <c r="AN42" i="8"/>
  <c r="AN59" i="8"/>
  <c r="AR42" i="8"/>
  <c r="AR59" i="8"/>
  <c r="AV45" i="8"/>
  <c r="K41" i="8"/>
  <c r="K58" i="8"/>
  <c r="O41" i="8"/>
  <c r="O58" i="8"/>
  <c r="S41" i="8"/>
  <c r="S58" i="8"/>
  <c r="AA52" i="8"/>
  <c r="AA54" i="8"/>
  <c r="AA56" i="8"/>
  <c r="AA58" i="8"/>
  <c r="AE41" i="8"/>
  <c r="AE58" i="8"/>
  <c r="AI58" i="8"/>
  <c r="AQ58" i="8"/>
  <c r="AU58" i="8"/>
  <c r="G59" i="8"/>
  <c r="K42" i="8"/>
  <c r="K59" i="8"/>
  <c r="O59" i="8"/>
  <c r="X42" i="8"/>
  <c r="X59" i="8"/>
  <c r="AC59" i="8"/>
  <c r="AG59" i="8"/>
  <c r="AO59" i="8"/>
  <c r="AS42" i="8"/>
  <c r="AS59" i="8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J11" i="8"/>
  <c r="AG42" i="8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N42" i="8"/>
  <c r="V42" i="8"/>
  <c r="AD42" i="8"/>
  <c r="AL42" i="8"/>
  <c r="AT42" i="8"/>
  <c r="AK32" i="8"/>
  <c r="AK31" i="8"/>
  <c r="AO11" i="8"/>
  <c r="E41" i="8"/>
  <c r="AS41" i="8"/>
  <c r="G42" i="8"/>
  <c r="O42" i="8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R42" i="8"/>
  <c r="Z42" i="8"/>
  <c r="AH42" i="8"/>
  <c r="AP42" i="8"/>
  <c r="E29" i="8"/>
  <c r="P29" i="8"/>
  <c r="AR32" i="8"/>
  <c r="T41" i="8"/>
  <c r="P11" i="8"/>
  <c r="Q41" i="8"/>
  <c r="S42" i="8"/>
  <c r="AA42" i="8"/>
  <c r="AI42" i="8"/>
  <c r="AQ42" i="8"/>
  <c r="AE29" i="8"/>
  <c r="AS32" i="8"/>
  <c r="M41" i="8"/>
  <c r="X41" i="8"/>
  <c r="F42" i="8"/>
  <c r="AE42" i="8"/>
  <c r="F29" i="8"/>
  <c r="J29" i="8"/>
  <c r="N29" i="8"/>
  <c r="R29" i="8"/>
  <c r="V29" i="8"/>
  <c r="Z29" i="8"/>
  <c r="AD29" i="8"/>
  <c r="J41" i="8"/>
  <c r="N41" i="8"/>
  <c r="R41" i="8"/>
  <c r="Z41" i="8"/>
  <c r="AD41" i="8"/>
  <c r="AL41" i="8"/>
  <c r="AI41" i="8"/>
  <c r="AM41" i="8"/>
  <c r="AQ41" i="8"/>
  <c r="I42" i="8"/>
  <c r="Q42" i="8"/>
  <c r="Y42" i="8"/>
  <c r="AC42" i="8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<sst xmlns="http://schemas.openxmlformats.org/spreadsheetml/2006/main" count="1268" uniqueCount="525">
  <si>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</si>
  <si>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</si>
  <si>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</si>
  <si>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</si>
  <si>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</si>
  <si>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</si>
  <si>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</si>
  <si>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</si>
  <si>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</si>
  <si>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</si>
  <si>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</si>
  <si>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</si>
  <si>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</si>
  <si>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</si>
  <si>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</si>
  <si>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</si>
  <si>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</si>
  <si>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</si>
  <si>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</si>
  <si>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</si>
  <si>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</si>
  <si>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</si>
  <si>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</si>
  <si>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</si>
  <si>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</si>
  <si>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</si>
  <si>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</si>
  <si>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</si>
  <si>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</si>
  <si>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</si>
  <si>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</si>
  <si>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</si>
  <si>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</si>
  <si>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</si>
  <si>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</si>
  <si>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</si>
  <si>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</si>
  <si>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</si>
  <si>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</si>
  <si>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</si>
  <si>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</si>
  <si>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</si>
  <si>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</si>
  <si>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</si>
  <si>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</si>
  <si>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</si>
  <si>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</si>
  <si>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</si>
  <si>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</si>
  <si>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</si>
  <si>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</si>
  <si>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</si>
  <si>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</si>
  <si>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</si>
  <si>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</si>
  <si>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</si>
  <si>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</si>
  <si>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</si>
  <si>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</si>
  <si>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</si>
  <si>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</si>
  <si>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</si>
  <si>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</si>
  <si>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</si>
  <si>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</si>
  <si>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</si>
  <si>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</si>
  <si>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</si>
  <si>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</si>
  <si>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</si>
  <si>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</si>
  <si>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</si>
  <si>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</si>
  <si>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</si>
  <si>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</si>
  <si>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</si>
  <si>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</si>
  <si>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</si>
  <si>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</si>
  <si>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</si>
  <si>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</si>
  <si>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</si>
  <si>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</si>
  <si>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</si>
  <si>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</si>
  <si>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</si>
  <si>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</si>
  <si>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</si>
  <si>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</si>
  <si>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</si>
  <si>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</si>
  <si>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</si>
  <si>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</si>
  <si>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</si>
  <si>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</si>
  <si>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</si>
  <si>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</si>
  <si>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</si>
  <si>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</si>
  <si>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</si>
  <si>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</si>
  <si>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</si>
  <si>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</si>
  <si>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</si>
  <si>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</si>
  <si>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</si>
  <si>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</si>
  <si>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</si>
  <si>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</si>
  <si>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</si>
  <si>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</si>
  <si>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</si>
  <si>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</si>
  <si>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</si>
  <si>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</si>
  <si>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</si>
  <si>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</si>
  <si>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</si>
  <si>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</si>
  <si>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</si>
  <si>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</si>
  <si>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</si>
  <si>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</si>
  <si>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</si>
  <si>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</si>
  <si>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</si>
  <si>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</si>
  <si>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</si>
  <si>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</si>
  <si>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</si>
  <si>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</si>
  <si>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</si>
  <si>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</si>
  <si>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</si>
  <si>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</si>
  <si>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</si>
  <si>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</si>
  <si>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</si>
  <si>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</si>
  <si>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</si>
  <si>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</si>
  <si>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</si>
  <si>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</si>
  <si>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</si>
  <si>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</si>
  <si>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</si>
  <si>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</si>
  <si>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</si>
  <si>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</si>
  <si>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</si>
  <si>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</si>
  <si>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</si>
  <si>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</si>
  <si>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</si>
  <si>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</si>
  <si>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</si>
  <si>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</si>
  <si>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</si>
  <si>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</si>
  <si>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</si>
  <si>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</si>
  <si>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</si>
  <si>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</si>
  <si>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</si>
  <si>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</si>
  <si>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</si>
  <si>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</si>
  <si>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</si>
  <si>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</si>
  <si>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</si>
  <si>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</si>
  <si>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</si>
  <si>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</si>
  <si>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</si>
  <si>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</si>
  <si>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</si>
  <si>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</si>
  <si>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</si>
  <si>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</si>
  <si>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</si>
  <si>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</si>
  <si>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</si>
  <si>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</si>
  <si>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</si>
  <si>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</si>
  <si>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</si>
  <si>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</si>
  <si>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</si>
  <si>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</si>
  <si>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</si>
  <si>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</si>
  <si>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</si>
  <si>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</si>
  <si>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</si>
  <si>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</si>
  <si>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</si>
  <si>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</si>
  <si>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</si>
  <si>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</si>
  <si>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</si>
  <si>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</si>
  <si>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</si>
  <si>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</si>
  <si>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</si>
  <si>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</si>
  <si>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</si>
  <si>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</si>
  <si>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</si>
  <si>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</si>
  <si>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</si>
  <si>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</si>
  <si>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</si>
  <si>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</si>
  <si>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</si>
  <si>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</si>
  <si>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</si>
  <si>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</si>
  <si>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</si>
  <si>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</si>
  <si>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</si>
  <si>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</si>
  <si>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</si>
  <si>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</si>
  <si>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</si>
  <si>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</si>
  <si>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</si>
  <si>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</si>
  <si>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</si>
  <si>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</si>
  <si>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</si>
  <si>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</si>
  <si>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</si>
  <si>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</si>
  <si>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</si>
  <si>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</si>
  <si>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</si>
  <si>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</si>
  <si>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</si>
  <si>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</si>
  <si>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</si>
  <si>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</si>
  <si>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</si>
  <si>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</si>
  <si>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</si>
  <si>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</si>
  <si>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</si>
  <si>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</si>
  <si>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</si>
  <si>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</si>
  <si>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</si>
  <si>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</si>
  <si>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</si>
  <si>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</si>
  <si>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</si>
  <si>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</si>
  <si>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</si>
  <si>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</si>
  <si>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</si>
  <si>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</si>
  <si>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</si>
  <si>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</si>
  <si>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</si>
  <si>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</si>
  <si>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</si>
  <si>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</si>
  <si>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</si>
  <si>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</si>
  <si>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</si>
  <si>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</si>
  <si>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</si>
  <si>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</si>
  <si>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</si>
  <si>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</si>
  <si>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</si>
  <si>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</si>
  <si>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</si>
  <si>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</si>
  <si>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</si>
  <si>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</si>
  <si>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</si>
  <si>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</si>
  <si>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</si>
  <si>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</si>
  <si>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</si>
  <si>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</si>
  <si>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</si>
  <si>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</si>
  <si>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</si>
  <si>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</si>
  <si>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</si>
  <si>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</si>
  <si>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</si>
  <si>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</si>
  <si>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</si>
  <si>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</si>
  <si>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</si>
  <si>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</si>
  <si>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</si>
  <si>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</si>
  <si>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</si>
  <si>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</si>
  <si>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</si>
  <si>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</si>
  <si>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</si>
  <si>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</si>
  <si>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</si>
  <si>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</si>
  <si>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</si>
  <si>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</si>
  <si>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</si>
  <si>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</si>
  <si>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</si>
  <si>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</si>
  <si>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</si>
  <si>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</si>
  <si>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</si>
  <si>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</si>
  <si>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</si>
  <si>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</si>
  <si>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</si>
  <si>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</si>
  <si>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</si>
  <si>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</si>
  <si>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</si>
  <si>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</si>
  <si>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</si>
  <si>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</si>
  <si>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</si>
  <si>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</si>
  <si>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</si>
  <si>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</si>
  <si>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</si>
  <si>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</si>
  <si>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</si>
  <si>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</si>
  <si>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</si>
  <si>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</si>
  <si>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</si>
  <si>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</si>
  <si>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</si>
  <si>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</si>
  <si>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</si>
  <si>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</si>
  <si>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</si>
  <si>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</si>
  <si>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</si>
  <si>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</si>
  <si>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</si>
  <si>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</si>
  <si>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</si>
  <si>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</si>
  <si>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</si>
  <si>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</si>
  <si>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</si>
  <si>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</si>
  <si>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</si>
  <si>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</si>
  <si>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</si>
  <si>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</si>
  <si>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</si>
  <si>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</si>
  <si>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</si>
  <si>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</si>
  <si>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</si>
  <si>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</si>
  <si>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</si>
  <si>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</si>
  <si>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</si>
  <si>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</si>
  <si>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</si>
  <si>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</si>
  <si>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</si>
  <si>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</si>
  <si>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</si>
  <si>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</si>
  <si>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</si>
  <si>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</si>
  <si>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</si>
  <si>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</si>
  <si>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</si>
  <si>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</si>
  <si>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</si>
  <si>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</si>
  <si>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</si>
  <si>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</si>
  <si>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</si>
  <si>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</si>
  <si>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</si>
  <si>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</si>
  <si>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</si>
  <si>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</si>
  <si>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</si>
  <si>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</si>
  <si>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</si>
  <si>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</si>
  <si>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</si>
  <si>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</si>
  <si>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</si>
  <si>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</si>
  <si>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</si>
  <si>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</si>
  <si>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</si>
  <si>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</si>
  <si>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</si>
  <si>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</si>
  <si>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</si>
  <si>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</si>
  <si>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</si>
  <si>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</si>
  <si>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</si>
  <si>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</si>
  <si>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</si>
  <si>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</si>
  <si>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</si>
  <si>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</si>
  <si>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</si>
  <si>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</si>
  <si>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</si>
  <si>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</si>
  <si>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</si>
  <si>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</si>
  <si>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</si>
  <si>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</si>
  <si>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</si>
  <si>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</si>
  <si>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</si>
  <si>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</si>
  <si>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</si>
  <si>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</si>
  <si>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</si>
  <si>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</si>
  <si>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</si>
  <si>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</si>
  <si>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</si>
  <si>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</si>
  <si>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</si>
  <si>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Redditività operativa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</si>
  <si>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</si>
  <si>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</si>
  <si>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</si>
  <si>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</si>
  <si>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</si>
  <si>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</si>
  <si>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</si>
  <si>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</si>
  <si>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</si>
  <si>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</si>
  <si>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</si>
  <si>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</si>
  <si>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</si>
  <si>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</si>
  <si>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</si>
  <si>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</si>
  <si>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</si>
  <si>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</si>
  <si>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</si>
  <si>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</si>
  <si>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</si>
  <si>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</si>
  <si>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</si>
  <si>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</si>
  <si>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</si>
  <si>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</si>
  <si>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</si>
  <si>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</si>
  <si>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</si>
  <si>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</si>
  <si>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</si>
  <si>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</si>
  <si>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</si>
  <si>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</si>
  <si>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</si>
  <si>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</si>
  <si>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</si>
  <si>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Variazioni (%)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</si>
  <si>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</si>
  <si>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</si>
  <si>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</si>
  <si>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</si>
  <si>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</si>
  <si>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</si>
  <si>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</si>
  <si>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</si>
  <si>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</si>
  <si>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</si>
  <si>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</si>
  <si>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</si>
  <si>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</si>
  <si>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</si>
  <si>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</si>
  <si>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</si>
  <si>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</si>
  <si>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</si>
  <si>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</si>
  <si>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</si>
  <si>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</si>
  <si>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</si>
  <si>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</si>
  <si>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</si>
  <si>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</si>
  <si>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</si>
  <si>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</si>
  <si>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</si>
  <si>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di cui interessi passivi debiti per leasing IFRS 16</t>
  </si>
  <si>
    <t>di cui affitti passivi</t>
  </si>
  <si>
    <t>di cui ammortamenti diritti d'uso IFRS 16</t>
  </si>
  <si>
    <t>1° trimestre 2019</t>
  </si>
  <si>
    <t>Variazioni 31.03.2019 - 31.12.2018</t>
  </si>
  <si>
    <t>30.06.2019</t>
  </si>
  <si>
    <t>2° trimestre 2019</t>
  </si>
  <si>
    <t>di cui componenti IFRS 9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</si>
  <si>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</si>
  <si>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</si>
  <si>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</si>
  <si>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</si>
  <si>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</si>
  <si>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</si>
  <si>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3° trimestre 2019</t>
  </si>
  <si>
    <t xml:space="preserve"> 275. </t>
  </si>
  <si>
    <t>31.12.2019</t>
  </si>
  <si>
    <t>Variazioni 31.12.2019-30.09.2019</t>
  </si>
  <si>
    <t>4th quarter 2019</t>
  </si>
  <si>
    <t>4° trimestre 2019</t>
  </si>
  <si>
    <t>Variazioni 31.12.2019 - 31.12.2018</t>
  </si>
  <si>
    <t>Variazioni 31.12.2019-31.12.2018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</si>
</sst>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  <numFmt numFmtId="167" formatCode="dd\.mm\.yyyy"/>
    <numFmt numFmtId="168" formatCode="#,##0;\(#,##0\);&quot;-&quot;"/>
    <numFmt numFmtId="169" formatCode="#,##0_ ;\-#,##0\ "/>
    <numFmt numFmtId="170" formatCode="_(&quot;$&quot;* #,##0_);_(&quot;$&quot;* \(#,##0\);_(&quot;$&quot;* &quot;-&quot;_);_(@_)"/>
    <numFmt numFmtId="171" formatCode="0.000%"/>
    <numFmt numFmtId="172" formatCode="_-[$€]\ * #,##0.00_-;\-[$€]\ * #,##0.00_-;_-[$€]\ 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[$-410]d\-mmm\-yy;@"/>
    <numFmt numFmtId="176" formatCode="#,##0.0000_ ;\-#,##0.0000\ "/>
    <numFmt numFmtId="177" formatCode="#,##0\ ;\(#,##0\)\ ;&quot;- &quot;"/>
    <numFmt numFmtId="178" formatCode="#,##0.00\ ;\-#,##0.00\ ;&quot;- &quot;"/>
  </numFmts>
  <fonts count="76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2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" fillId="0" borderId="0"/>
  </cellStyleXfs>
  <cellXfs count="496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10" fillId="0" borderId="0" xfId="2" applyNumberFormat="1" applyFont="1" applyFill="1" applyBorder="1" applyAlignment="1" applyProtection="1">
      <alignment horizontal="right" wrapText="1"/>
    </xf>
    <xf numFmtId="164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6" fontId="10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Border="1" applyAlignment="1" applyProtection="1">
      <alignment horizontal="right" wrapText="1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165" fontId="10" fillId="0" borderId="0" xfId="1" applyNumberFormat="1" applyFont="1" applyBorder="1" applyProtection="1">
      <protection locked="0"/>
    </xf>
    <xf numFmtId="164" fontId="10" fillId="3" borderId="0" xfId="2" applyNumberFormat="1" applyFont="1" applyFill="1" applyBorder="1" applyAlignment="1" applyProtection="1">
      <alignment horizontal="right" wrapText="1"/>
    </xf>
    <xf numFmtId="165" fontId="10" fillId="3" borderId="0" xfId="1" applyNumberFormat="1" applyFont="1" applyFill="1" applyProtection="1">
      <protection locked="0"/>
    </xf>
    <xf numFmtId="164" fontId="7" fillId="3" borderId="0" xfId="2" applyNumberFormat="1" applyFont="1" applyFill="1" applyBorder="1" applyAlignment="1" applyProtection="1">
      <alignment horizontal="right" wrapText="1"/>
    </xf>
    <xf numFmtId="164" fontId="13" fillId="3" borderId="0" xfId="2" applyNumberFormat="1" applyFont="1" applyFill="1" applyBorder="1" applyAlignment="1" applyProtection="1">
      <alignment horizontal="right" wrapText="1"/>
    </xf>
    <xf numFmtId="41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4" fontId="7" fillId="3" borderId="0" xfId="2" applyNumberFormat="1" applyFont="1" applyFill="1" applyBorder="1" applyAlignment="1" applyProtection="1">
      <alignment horizontal="right" wrapText="1"/>
      <protection locked="0"/>
    </xf>
    <xf numFmtId="41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1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5" fontId="11" fillId="0" borderId="7" xfId="1" applyNumberFormat="1" applyFont="1" applyBorder="1" applyProtection="1">
      <protection locked="0"/>
    </xf>
    <xf numFmtId="41" fontId="9" fillId="3" borderId="7" xfId="2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Alignment="1" applyProtection="1">
      <alignment horizontal="right" wrapText="1"/>
    </xf>
    <xf numFmtId="164" fontId="14" fillId="3" borderId="0" xfId="2" applyNumberFormat="1" applyFont="1" applyFill="1" applyBorder="1" applyAlignment="1" applyProtection="1">
      <alignment horizontal="right" wrapText="1"/>
    </xf>
    <xf numFmtId="164" fontId="7" fillId="3" borderId="0" xfId="0" applyNumberFormat="1" applyFont="1" applyFill="1" applyBorder="1" applyAlignment="1" applyProtection="1">
      <alignment horizontal="right" wrapText="1"/>
    </xf>
    <xf numFmtId="164" fontId="14" fillId="3" borderId="0" xfId="0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  <protection locked="0"/>
    </xf>
    <xf numFmtId="164" fontId="15" fillId="3" borderId="0" xfId="2" applyNumberFormat="1" applyFont="1" applyFill="1" applyBorder="1" applyAlignment="1" applyProtection="1">
      <alignment horizontal="right" wrapText="1"/>
      <protection locked="0"/>
    </xf>
    <xf numFmtId="164" fontId="10" fillId="3" borderId="0" xfId="2" applyNumberFormat="1" applyFont="1" applyFill="1" applyBorder="1" applyAlignment="1" applyProtection="1">
      <alignment horizontal="right" wrapText="1"/>
      <protection locked="0"/>
    </xf>
    <xf numFmtId="164" fontId="14" fillId="3" borderId="0" xfId="2" applyNumberFormat="1" applyFont="1" applyFill="1" applyBorder="1" applyAlignment="1" applyProtection="1">
      <alignment horizontal="right" wrapText="1"/>
      <protection locked="0"/>
    </xf>
    <xf numFmtId="164" fontId="9" fillId="3" borderId="0" xfId="2" applyNumberFormat="1" applyFont="1" applyFill="1" applyBorder="1" applyAlignment="1" applyProtection="1">
      <alignment horizontal="right" wrapText="1"/>
    </xf>
    <xf numFmtId="164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4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6" fontId="10" fillId="3" borderId="0" xfId="0" applyNumberFormat="1" applyFont="1" applyFill="1" applyBorder="1" applyAlignment="1" applyProtection="1">
      <alignment horizontal="right" wrapText="1"/>
      <protection locked="0"/>
    </xf>
    <xf numFmtId="164" fontId="10" fillId="3" borderId="0" xfId="0" applyNumberFormat="1" applyFont="1" applyFill="1" applyProtection="1">
      <protection locked="0"/>
    </xf>
    <xf numFmtId="166" fontId="10" fillId="3" borderId="0" xfId="0" applyNumberFormat="1" applyFont="1" applyFill="1" applyAlignment="1" applyProtection="1">
      <alignment horizontal="right"/>
      <protection locked="0"/>
    </xf>
    <xf numFmtId="166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Protection="1">
      <protection locked="0"/>
    </xf>
    <xf numFmtId="166" fontId="10" fillId="3" borderId="0" xfId="0" applyNumberFormat="1" applyFont="1" applyFill="1" applyProtection="1">
      <protection locked="0"/>
    </xf>
    <xf numFmtId="166" fontId="10" fillId="3" borderId="0" xfId="1" applyNumberFormat="1" applyFont="1" applyFill="1" applyProtection="1">
      <protection locked="0"/>
    </xf>
    <xf numFmtId="164" fontId="10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Border="1" applyAlignment="1" applyProtection="1">
      <alignment horizontal="right" wrapText="1"/>
      <protection locked="0"/>
    </xf>
    <xf numFmtId="166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6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4" fontId="11" fillId="3" borderId="7" xfId="2" applyNumberFormat="1" applyFont="1" applyFill="1" applyBorder="1" applyAlignment="1" applyProtection="1">
      <alignment horizontal="right" wrapText="1"/>
    </xf>
    <xf numFmtId="164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68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8" fontId="7" fillId="3" borderId="0" xfId="2" applyNumberFormat="1" applyFont="1" applyFill="1" applyBorder="1" applyAlignment="1" applyProtection="1">
      <alignment horizontal="right" wrapText="1"/>
    </xf>
    <xf numFmtId="168" fontId="13" fillId="3" borderId="0" xfId="2" applyNumberFormat="1" applyFont="1" applyFill="1" applyBorder="1" applyAlignment="1" applyProtection="1">
      <alignment horizontal="right" wrapText="1"/>
    </xf>
    <xf numFmtId="168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5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5" fontId="23" fillId="3" borderId="0" xfId="5" applyNumberFormat="1" applyFont="1" applyFill="1"/>
    <xf numFmtId="165" fontId="23" fillId="0" borderId="0" xfId="5" applyNumberFormat="1" applyFont="1" applyFill="1"/>
    <xf numFmtId="0" fontId="21" fillId="0" borderId="11" xfId="4" applyFont="1" applyBorder="1"/>
    <xf numFmtId="165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5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5" fontId="21" fillId="0" borderId="0" xfId="5" applyNumberFormat="1" applyFont="1"/>
    <xf numFmtId="165" fontId="21" fillId="3" borderId="0" xfId="5" applyNumberFormat="1" applyFont="1" applyFill="1"/>
    <xf numFmtId="165" fontId="21" fillId="0" borderId="0" xfId="5" applyNumberFormat="1" applyFont="1" applyFill="1"/>
    <xf numFmtId="169" fontId="23" fillId="3" borderId="0" xfId="5" applyNumberFormat="1" applyFont="1" applyFill="1"/>
    <xf numFmtId="169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5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5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5" fontId="23" fillId="0" borderId="0" xfId="5" applyNumberFormat="1" applyFont="1" applyFill="1" applyAlignment="1">
      <alignment wrapText="1"/>
    </xf>
    <xf numFmtId="165" fontId="23" fillId="0" borderId="12" xfId="5" quotePrefix="1" applyNumberFormat="1" applyFont="1" applyBorder="1"/>
    <xf numFmtId="165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5" fontId="29" fillId="3" borderId="0" xfId="5" applyNumberFormat="1" applyFont="1" applyFill="1"/>
    <xf numFmtId="10" fontId="23" fillId="2" borderId="0" xfId="8" applyNumberFormat="1" applyFont="1" applyFill="1"/>
    <xf numFmtId="171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1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41" fontId="10" fillId="3" borderId="0" xfId="2" applyFont="1" applyFill="1" applyBorder="1" applyAlignment="1" applyProtection="1">
      <alignment horizontal="right" wrapText="1"/>
    </xf>
    <xf numFmtId="41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43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67" fontId="19" fillId="2" borderId="4" xfId="3" applyNumberFormat="1" applyFont="1" applyFill="1" applyBorder="1" applyAlignment="1" applyProtection="1">
      <alignment horizontal="right" vertical="top" wrapText="1"/>
      <protection locked="0"/>
    </xf>
    <xf numFmtId="167" fontId="16" fillId="4" borderId="4" xfId="3" applyNumberFormat="1" applyFont="1" applyFill="1" applyBorder="1" applyAlignment="1" applyProtection="1">
      <alignment horizontal="right" vertical="top" wrapText="1"/>
      <protection locked="0"/>
    </xf>
    <xf numFmtId="167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68" fontId="10" fillId="2" borderId="8" xfId="3" applyNumberFormat="1" applyFont="1" applyFill="1" applyBorder="1" applyAlignment="1" applyProtection="1">
      <alignment horizontal="right"/>
    </xf>
    <xf numFmtId="168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68" fontId="10" fillId="2" borderId="0" xfId="3" applyNumberFormat="1" applyFont="1" applyFill="1" applyBorder="1" applyAlignment="1" applyProtection="1">
      <alignment horizontal="right"/>
    </xf>
    <xf numFmtId="168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68" fontId="11" fillId="2" borderId="9" xfId="3" applyNumberFormat="1" applyFont="1" applyFill="1" applyBorder="1" applyAlignment="1" applyProtection="1">
      <alignment horizontal="right"/>
    </xf>
    <xf numFmtId="168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68" fontId="10" fillId="2" borderId="10" xfId="3" applyNumberFormat="1" applyFont="1" applyFill="1" applyBorder="1" applyAlignment="1" applyProtection="1">
      <alignment horizontal="right"/>
    </xf>
    <xf numFmtId="168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8" fontId="11" fillId="2" borderId="10" xfId="3" applyNumberFormat="1" applyFont="1" applyFill="1" applyBorder="1" applyAlignment="1" applyProtection="1">
      <alignment horizontal="right"/>
    </xf>
    <xf numFmtId="168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68" fontId="10" fillId="2" borderId="9" xfId="3" applyNumberFormat="1" applyFont="1" applyFill="1" applyBorder="1" applyAlignment="1" applyProtection="1">
      <alignment horizontal="right"/>
    </xf>
    <xf numFmtId="168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8" fontId="11" fillId="2" borderId="7" xfId="3" applyNumberFormat="1" applyFont="1" applyFill="1" applyBorder="1" applyAlignment="1" applyProtection="1">
      <alignment horizontal="right"/>
    </xf>
    <xf numFmtId="168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68" fontId="10" fillId="2" borderId="7" xfId="3" applyNumberFormat="1" applyFont="1" applyFill="1" applyBorder="1" applyAlignment="1" applyProtection="1">
      <alignment horizontal="right"/>
    </xf>
    <xf numFmtId="168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5" fontId="7" fillId="0" borderId="0" xfId="1" applyNumberFormat="1" applyFont="1" applyBorder="1" applyAlignment="1" applyProtection="1">
      <alignment horizontal="justify" vertical="top" wrapText="1"/>
      <protection locked="0"/>
    </xf>
    <xf numFmtId="165" fontId="10" fillId="0" borderId="0" xfId="1" applyNumberFormat="1" applyFont="1" applyAlignment="1">
      <alignment wrapText="1"/>
    </xf>
    <xf numFmtId="165" fontId="10" fillId="0" borderId="0" xfId="1" applyNumberFormat="1" applyFont="1" applyAlignment="1"/>
    <xf numFmtId="165" fontId="10" fillId="0" borderId="0" xfId="1" applyNumberFormat="1" applyFont="1" applyBorder="1" applyAlignment="1" applyProtection="1">
      <alignment horizontal="left"/>
      <protection locked="0"/>
    </xf>
    <xf numFmtId="165" fontId="7" fillId="0" borderId="0" xfId="1" applyNumberFormat="1" applyFont="1" applyBorder="1" applyAlignment="1" applyProtection="1">
      <alignment horizontal="left"/>
      <protection locked="0"/>
    </xf>
    <xf numFmtId="168" fontId="10" fillId="0" borderId="0" xfId="2" applyNumberFormat="1" applyFont="1" applyFill="1" applyBorder="1" applyAlignment="1" applyProtection="1">
      <alignment horizontal="right" wrapText="1"/>
    </xf>
    <xf numFmtId="164" fontId="38" fillId="0" borderId="0" xfId="9" applyNumberFormat="1" applyFont="1" applyFill="1" applyBorder="1" applyAlignment="1" applyProtection="1">
      <alignment horizontal="right" wrapText="1"/>
      <protection locked="0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43" fontId="7" fillId="3" borderId="0" xfId="1" applyFont="1" applyFill="1" applyBorder="1" applyAlignment="1" applyProtection="1">
      <alignment horizontal="right" wrapText="1"/>
      <protection locked="0"/>
    </xf>
    <xf numFmtId="43" fontId="7" fillId="3" borderId="0" xfId="1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8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68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68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68" fontId="11" fillId="0" borderId="7" xfId="0" quotePrefix="1" applyNumberFormat="1" applyFont="1" applyFill="1" applyBorder="1" applyAlignment="1" applyProtection="1">
      <protection locked="0"/>
    </xf>
    <xf numFmtId="168" fontId="10" fillId="0" borderId="0" xfId="0" applyNumberFormat="1" applyFont="1" applyProtection="1">
      <protection locked="0"/>
    </xf>
    <xf numFmtId="168" fontId="11" fillId="0" borderId="7" xfId="0" applyNumberFormat="1" applyFont="1" applyBorder="1" applyProtection="1">
      <protection locked="0"/>
    </xf>
    <xf numFmtId="168" fontId="10" fillId="3" borderId="0" xfId="0" applyNumberFormat="1" applyFont="1" applyFill="1" applyProtection="1">
      <protection locked="0"/>
    </xf>
    <xf numFmtId="168" fontId="11" fillId="3" borderId="7" xfId="0" applyNumberFormat="1" applyFont="1" applyFill="1" applyBorder="1" applyProtection="1">
      <protection locked="0"/>
    </xf>
    <xf numFmtId="168" fontId="10" fillId="3" borderId="0" xfId="0" quotePrefix="1" applyNumberFormat="1" applyFont="1" applyFill="1" applyBorder="1" applyAlignment="1" applyProtection="1">
      <protection locked="0"/>
    </xf>
    <xf numFmtId="168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67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68" fontId="48" fillId="0" borderId="0" xfId="0" quotePrefix="1" applyNumberFormat="1" applyFont="1" applyFill="1" applyBorder="1" applyAlignment="1" applyProtection="1">
      <protection locked="0"/>
    </xf>
    <xf numFmtId="168" fontId="4" fillId="0" borderId="0" xfId="10" applyNumberFormat="1" applyFill="1" applyProtection="1">
      <protection locked="0"/>
    </xf>
    <xf numFmtId="168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68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68" fontId="51" fillId="0" borderId="7" xfId="0" quotePrefix="1" applyNumberFormat="1" applyFont="1" applyFill="1" applyBorder="1" applyAlignment="1" applyProtection="1">
      <protection locked="0"/>
    </xf>
    <xf numFmtId="168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68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8" fontId="55" fillId="0" borderId="0" xfId="9" applyNumberFormat="1" applyFont="1" applyFill="1" applyBorder="1" applyAlignment="1" applyProtection="1">
      <alignment horizontal="right" wrapText="1"/>
      <protection locked="0"/>
    </xf>
    <xf numFmtId="168" fontId="10" fillId="2" borderId="0" xfId="0" quotePrefix="1" applyNumberFormat="1" applyFont="1" applyFill="1" applyBorder="1" applyAlignment="1" applyProtection="1">
      <alignment horizontal="right" vertical="center"/>
    </xf>
    <xf numFmtId="168" fontId="11" fillId="2" borderId="7" xfId="0" quotePrefix="1" applyNumberFormat="1" applyFont="1" applyFill="1" applyBorder="1" applyAlignment="1" applyProtection="1">
      <alignment horizontal="right" vertical="center"/>
    </xf>
    <xf numFmtId="168" fontId="11" fillId="0" borderId="0" xfId="0" applyNumberFormat="1" applyFont="1" applyProtection="1">
      <protection locked="0"/>
    </xf>
    <xf numFmtId="175" fontId="56" fillId="3" borderId="14" xfId="5" applyNumberFormat="1" applyFont="1" applyFill="1" applyBorder="1" applyAlignment="1">
      <alignment horizontal="center" vertical="center" wrapText="1"/>
    </xf>
    <xf numFmtId="176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quotePrefix="1" applyNumberFormat="1" applyFont="1" applyFill="1" applyBorder="1" applyAlignment="1" applyProtection="1">
      <alignment wrapText="1"/>
    </xf>
    <xf numFmtId="177" fontId="57" fillId="3" borderId="0" xfId="0" quotePrefix="1" applyNumberFormat="1" applyFont="1" applyFill="1" applyBorder="1" applyAlignment="1" applyProtection="1">
      <alignment wrapText="1"/>
    </xf>
    <xf numFmtId="178" fontId="57" fillId="3" borderId="0" xfId="0" quotePrefix="1" applyNumberFormat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wrapText="1"/>
    </xf>
    <xf numFmtId="177" fontId="58" fillId="3" borderId="0" xfId="0" quotePrefix="1" applyNumberFormat="1" applyFont="1" applyFill="1" applyBorder="1" applyAlignment="1" applyProtection="1">
      <alignment wrapText="1"/>
    </xf>
    <xf numFmtId="178" fontId="58" fillId="3" borderId="0" xfId="0" quotePrefix="1" applyNumberFormat="1" applyFont="1" applyFill="1" applyBorder="1" applyAlignment="1" applyProtection="1">
      <alignment wrapText="1"/>
    </xf>
    <xf numFmtId="177" fontId="59" fillId="2" borderId="7" xfId="0" quotePrefix="1" applyNumberFormat="1" applyFont="1" applyFill="1" applyBorder="1" applyAlignment="1" applyProtection="1">
      <alignment wrapText="1"/>
    </xf>
    <xf numFmtId="177" fontId="59" fillId="3" borderId="7" xfId="0" quotePrefix="1" applyNumberFormat="1" applyFont="1" applyFill="1" applyBorder="1" applyAlignment="1" applyProtection="1">
      <alignment wrapText="1"/>
    </xf>
    <xf numFmtId="178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67" fontId="60" fillId="3" borderId="4" xfId="0" applyNumberFormat="1" applyFont="1" applyFill="1" applyBorder="1" applyAlignment="1" applyProtection="1">
      <alignment horizontal="right" vertical="top" wrapText="1"/>
    </xf>
    <xf numFmtId="167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68" fontId="58" fillId="0" borderId="7" xfId="36" applyNumberFormat="1" applyFont="1" applyFill="1" applyBorder="1" applyAlignment="1" applyProtection="1">
      <alignment horizontal="right"/>
    </xf>
    <xf numFmtId="168" fontId="58" fillId="3" borderId="7" xfId="36" applyNumberFormat="1" applyFont="1" applyFill="1" applyBorder="1" applyAlignment="1" applyProtection="1">
      <alignment horizontal="right"/>
    </xf>
    <xf numFmtId="178" fontId="10" fillId="3" borderId="0" xfId="0" quotePrefix="1" applyNumberFormat="1" applyFont="1" applyFill="1" applyBorder="1" applyAlignment="1" applyProtection="1">
      <alignment horizontal="right"/>
      <protection locked="0"/>
    </xf>
    <xf numFmtId="178" fontId="11" fillId="3" borderId="7" xfId="0" quotePrefix="1" applyNumberFormat="1" applyFont="1" applyFill="1" applyBorder="1" applyAlignment="1" applyProtection="1">
      <alignment horizontal="right"/>
      <protection locked="0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67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77" fontId="57" fillId="3" borderId="0" xfId="0" applyNumberFormat="1" applyFont="1" applyFill="1" applyAlignment="1"/>
    <xf numFmtId="177" fontId="58" fillId="3" borderId="0" xfId="0" applyNumberFormat="1" applyFont="1" applyFill="1" applyAlignment="1"/>
    <xf numFmtId="177" fontId="59" fillId="3" borderId="7" xfId="0" applyNumberFormat="1" applyFont="1" applyFill="1" applyBorder="1" applyAlignment="1"/>
    <xf numFmtId="167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7" fontId="64" fillId="2" borderId="9" xfId="0" quotePrefix="1" applyNumberFormat="1" applyFont="1" applyFill="1" applyBorder="1" applyAlignment="1" applyProtection="1">
      <alignment horizontal="right" wrapText="1"/>
    </xf>
    <xf numFmtId="177" fontId="64" fillId="2" borderId="9" xfId="0" quotePrefix="1" applyNumberFormat="1" applyFont="1" applyFill="1" applyBorder="1" applyAlignment="1" applyProtection="1">
      <alignment wrapText="1"/>
    </xf>
    <xf numFmtId="177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7" fontId="64" fillId="2" borderId="10" xfId="0" quotePrefix="1" applyNumberFormat="1" applyFont="1" applyFill="1" applyBorder="1" applyAlignment="1" applyProtection="1">
      <alignment horizontal="right" wrapText="1"/>
    </xf>
    <xf numFmtId="177" fontId="64" fillId="2" borderId="10" xfId="0" quotePrefix="1" applyNumberFormat="1" applyFont="1" applyFill="1" applyBorder="1" applyAlignment="1" applyProtection="1">
      <alignment wrapText="1"/>
    </xf>
    <xf numFmtId="177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7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7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67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68" fontId="58" fillId="2" borderId="8" xfId="3" applyNumberFormat="1" applyFont="1" applyFill="1" applyBorder="1" applyAlignment="1" applyProtection="1">
      <alignment horizontal="right"/>
    </xf>
    <xf numFmtId="168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68" fontId="58" fillId="2" borderId="0" xfId="3" applyNumberFormat="1" applyFont="1" applyFill="1" applyBorder="1" applyAlignment="1" applyProtection="1">
      <alignment horizontal="right"/>
    </xf>
    <xf numFmtId="168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8" fontId="64" fillId="2" borderId="9" xfId="3" applyNumberFormat="1" applyFont="1" applyFill="1" applyBorder="1" applyAlignment="1" applyProtection="1">
      <alignment horizontal="right"/>
    </xf>
    <xf numFmtId="168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8" fontId="64" fillId="2" borderId="10" xfId="3" applyNumberFormat="1" applyFont="1" applyFill="1" applyBorder="1" applyAlignment="1" applyProtection="1">
      <alignment horizontal="right"/>
    </xf>
    <xf numFmtId="168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68" fontId="58" fillId="2" borderId="10" xfId="3" applyNumberFormat="1" applyFont="1" applyFill="1" applyBorder="1" applyAlignment="1" applyProtection="1">
      <alignment horizontal="right"/>
    </xf>
    <xf numFmtId="168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68" fontId="58" fillId="2" borderId="7" xfId="3" applyNumberFormat="1" applyFont="1" applyFill="1" applyBorder="1" applyAlignment="1" applyProtection="1">
      <alignment horizontal="right"/>
    </xf>
    <xf numFmtId="168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77" fontId="57" fillId="3" borderId="0" xfId="0" quotePrefix="1" applyNumberFormat="1" applyFont="1" applyFill="1" applyBorder="1" applyAlignment="1" applyProtection="1">
      <alignment horizontal="right" wrapText="1"/>
    </xf>
    <xf numFmtId="177" fontId="57" fillId="3" borderId="0" xfId="0" applyNumberFormat="1" applyFont="1" applyFill="1" applyAlignment="1">
      <alignment horizontal="right"/>
    </xf>
    <xf numFmtId="177" fontId="58" fillId="3" borderId="0" xfId="0" applyNumberFormat="1" applyFont="1" applyFill="1" applyAlignment="1">
      <alignment horizontal="right"/>
    </xf>
    <xf numFmtId="177" fontId="59" fillId="3" borderId="7" xfId="0" applyNumberFormat="1" applyFont="1" applyFill="1" applyBorder="1" applyAlignment="1">
      <alignment horizontal="right"/>
    </xf>
    <xf numFmtId="177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68" fontId="58" fillId="0" borderId="8" xfId="3" applyNumberFormat="1" applyFont="1" applyFill="1" applyBorder="1" applyAlignment="1" applyProtection="1">
      <alignment horizontal="right"/>
    </xf>
    <xf numFmtId="168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68" fontId="58" fillId="0" borderId="0" xfId="3" applyNumberFormat="1" applyFont="1" applyFill="1" applyBorder="1" applyAlignment="1" applyProtection="1">
      <alignment horizontal="right"/>
    </xf>
    <xf numFmtId="168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68" fontId="64" fillId="0" borderId="9" xfId="3" applyNumberFormat="1" applyFont="1" applyFill="1" applyBorder="1" applyAlignment="1" applyProtection="1">
      <alignment horizontal="right"/>
    </xf>
    <xf numFmtId="168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8" fontId="64" fillId="0" borderId="10" xfId="3" applyNumberFormat="1" applyFont="1" applyFill="1" applyBorder="1" applyAlignment="1" applyProtection="1">
      <alignment horizontal="right"/>
    </xf>
    <xf numFmtId="168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8" fontId="58" fillId="0" borderId="10" xfId="3" applyNumberFormat="1" applyFont="1" applyFill="1" applyBorder="1" applyAlignment="1" applyProtection="1">
      <alignment horizontal="right"/>
    </xf>
    <xf numFmtId="168" fontId="58" fillId="0" borderId="7" xfId="3" applyNumberFormat="1" applyFont="1" applyFill="1" applyBorder="1" applyAlignment="1" applyProtection="1">
      <alignment horizontal="right"/>
    </xf>
    <xf numFmtId="168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applyNumberFormat="1" applyFont="1" applyFill="1" applyAlignment="1"/>
    <xf numFmtId="177" fontId="58" fillId="2" borderId="0" xfId="0" applyNumberFormat="1" applyFont="1" applyFill="1" applyAlignment="1"/>
    <xf numFmtId="177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77" fontId="73" fillId="3" borderId="0" xfId="0" quotePrefix="1" applyNumberFormat="1" applyFont="1" applyFill="1" applyBorder="1" applyAlignment="1" applyProtection="1">
      <alignment wrapText="1"/>
    </xf>
    <xf numFmtId="177" fontId="73" fillId="2" borderId="0" xfId="0" quotePrefix="1" applyNumberFormat="1" applyFont="1" applyFill="1" applyBorder="1" applyAlignment="1" applyProtection="1">
      <alignment horizontal="right" wrapText="1"/>
    </xf>
    <xf numFmtId="177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68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5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49" fontId="7" fillId="2" borderId="0" xfId="7" applyNumberFormat="1" applyFont="1" applyFill="1" applyAlignment="1" applyProtection="1">
      <alignment horizontal="center"/>
      <protection locked="0"/>
    </xf>
    <xf numFmtId="178" fontId="57" fillId="3" borderId="0" xfId="0" quotePrefix="1" applyNumberFormat="1" applyFont="1" applyFill="1" applyBorder="1" applyAlignment="1" applyProtection="1">
      <alignment horizontal="right" wrapText="1"/>
    </xf>
    <xf numFmtId="0" fontId="60" fillId="2" borderId="4" xfId="0" quotePrefix="1" applyFont="1" applyFill="1" applyBorder="1" applyAlignment="1" applyProtection="1">
      <alignment horizontal="left" vertical="top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584153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9" t="s">
        <v>499</v>
      </c>
    </row>
    <row r="9" spans="1:1" ht="213.75">
      <c r="A9" s="450" t="s">
        <v>500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476"/>
      <c r="B1" s="477"/>
      <c r="C1" s="477"/>
      <c r="D1" s="477"/>
      <c r="E1" s="477"/>
      <c r="F1" s="477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478" t="s">
        <v>392</v>
      </c>
      <c r="B5" s="478"/>
      <c r="C5" s="478"/>
      <c r="D5" s="478"/>
      <c r="E5" s="478"/>
      <c r="F5" s="273"/>
      <c r="H5" s="274"/>
      <c r="I5" s="274"/>
    </row>
    <row r="6" spans="1:9" s="278" customFormat="1" ht="27" customHeight="1" thickBot="1">
      <c r="A6" s="479" t="s">
        <v>390</v>
      </c>
      <c r="B6" s="479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480" t="s">
        <v>392</v>
      </c>
      <c r="B31" s="480"/>
      <c r="C31" s="480"/>
      <c r="D31" s="480"/>
      <c r="E31" s="480"/>
      <c r="F31" s="295"/>
    </row>
    <row r="32" spans="1:8" ht="24" customHeight="1" thickBot="1">
      <c r="A32" s="479" t="s">
        <v>34</v>
      </c>
      <c r="B32" s="479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482" t="s">
        <v>1</v>
      </c>
      <c r="B4" s="482"/>
      <c r="C4" s="482"/>
      <c r="D4" s="482"/>
      <c r="E4" s="482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484" t="s">
        <v>112</v>
      </c>
      <c r="C8" s="484"/>
      <c r="D8" s="484"/>
      <c r="E8" s="484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485" t="s">
        <v>159</v>
      </c>
      <c r="C14" s="486"/>
      <c r="D14" s="486"/>
      <c r="E14" s="486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485" t="s">
        <v>30</v>
      </c>
      <c r="C23" s="487"/>
      <c r="D23" s="487"/>
      <c r="E23" s="487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482" t="s">
        <v>34</v>
      </c>
      <c r="B29" s="482"/>
      <c r="C29" s="482"/>
      <c r="D29" s="482"/>
      <c r="E29" s="482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483"/>
      <c r="B30" s="483"/>
      <c r="C30" s="483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481" t="s">
        <v>301</v>
      </c>
      <c r="B57" s="481"/>
      <c r="C57" s="481"/>
      <c r="D57" s="481"/>
      <c r="E57" s="481"/>
      <c r="F57" s="481"/>
      <c r="G57" s="481"/>
      <c r="H57" s="481"/>
      <c r="I57" s="481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workbookViewId="0">
      <pane ySplit="4" topLeftCell="A29" activePane="bottomLeft" state="frozen"/>
      <selection activeCell="B11" sqref="B11"/>
      <selection pane="bottomLeft" activeCell="B11" sqref="B11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482" t="s">
        <v>64</v>
      </c>
      <c r="B4" s="482"/>
      <c r="C4" s="482"/>
      <c r="D4" s="482"/>
      <c r="E4" s="482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489" t="s">
        <v>114</v>
      </c>
      <c r="C20" s="489"/>
      <c r="D20" s="489"/>
      <c r="E20" s="489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490" t="s">
        <v>100</v>
      </c>
      <c r="C40" s="490"/>
      <c r="D40" s="490"/>
      <c r="E40" s="490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490" t="s">
        <v>104</v>
      </c>
      <c r="C42" s="490"/>
      <c r="D42" s="490"/>
      <c r="E42" s="490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489" t="s">
        <v>106</v>
      </c>
      <c r="C43" s="489"/>
      <c r="D43" s="489"/>
      <c r="E43" s="489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488" t="s">
        <v>111</v>
      </c>
      <c r="C46" s="488"/>
      <c r="D46" s="488"/>
      <c r="E46" s="488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491"/>
      <c r="BW3" s="491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493" t="s">
        <v>64</v>
      </c>
      <c r="B5" s="493"/>
      <c r="C5" s="493"/>
      <c r="D5" s="493"/>
      <c r="E5" s="493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494" t="s">
        <v>88</v>
      </c>
      <c r="C33" s="494"/>
      <c r="D33" s="494"/>
      <c r="E33" s="494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490" t="s">
        <v>132</v>
      </c>
      <c r="C41" s="490"/>
      <c r="D41" s="490"/>
      <c r="E41" s="490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490" t="s">
        <v>134</v>
      </c>
      <c r="C43" s="490"/>
      <c r="D43" s="490"/>
      <c r="E43" s="490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492" t="s">
        <v>137</v>
      </c>
      <c r="C47" s="492"/>
      <c r="D47" s="492"/>
      <c r="E47" s="492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495" t="s">
        <v>187</v>
      </c>
      <c r="B4" s="495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50"/>
  <sheetViews>
    <sheetView tabSelected="1" topLeftCell="B1" zoomScaleNormal="100" workbookViewId="0">
      <selection activeCell="N33" sqref="N33"/>
    </sheetView>
  </sheetViews>
  <sheetFormatPr defaultColWidth="25.140625" defaultRowHeight="12.75"/>
  <cols>
    <col min="1" max="1" width="54.140625" style="323" customWidth="1"/>
    <col min="2" max="7" width="14.140625" style="323" customWidth="1"/>
    <col min="8" max="9" width="10.85546875" style="323" customWidth="1"/>
    <col min="10" max="10" width="11.7109375" style="323" customWidth="1"/>
    <col min="11" max="11" width="11.5703125" style="323" customWidth="1"/>
    <col min="12" max="12" width="12.85546875" style="323" customWidth="1"/>
    <col min="13" max="13" width="8" style="323" customWidth="1"/>
    <col min="14" max="14" width="12.85546875" style="323" customWidth="1"/>
    <col min="15" max="15" width="8" style="323" customWidth="1"/>
    <col min="16" max="16384" width="25.140625" style="323"/>
  </cols>
  <sheetData>
    <row r="7" spans="1:15" ht="18.75">
      <c r="A7" s="332" t="s">
        <v>475</v>
      </c>
    </row>
    <row r="9" spans="1:15" ht="13.5" thickBot="1"/>
    <row r="10" spans="1:15" ht="34.5" thickBot="1">
      <c r="A10" s="334" t="s">
        <v>390</v>
      </c>
      <c r="B10" s="335" t="s">
        <v>519</v>
      </c>
      <c r="C10" s="335" t="s">
        <v>511</v>
      </c>
      <c r="D10" s="335" t="s">
        <v>508</v>
      </c>
      <c r="E10" s="335" t="s">
        <v>501</v>
      </c>
      <c r="F10" s="325" t="s">
        <v>496</v>
      </c>
      <c r="G10" s="325" t="s">
        <v>482</v>
      </c>
      <c r="H10" s="325">
        <v>43281</v>
      </c>
      <c r="I10" s="325">
        <v>43190</v>
      </c>
      <c r="J10" s="325" t="s">
        <v>312</v>
      </c>
      <c r="K10" s="325" t="s">
        <v>306</v>
      </c>
      <c r="L10" s="324" t="s">
        <v>520</v>
      </c>
      <c r="M10" s="325" t="s">
        <v>464</v>
      </c>
      <c r="N10" s="324" t="s">
        <v>524</v>
      </c>
      <c r="O10" s="325" t="s">
        <v>464</v>
      </c>
    </row>
    <row r="11" spans="1:15">
      <c r="A11" s="336" t="s">
        <v>355</v>
      </c>
      <c r="B11" s="314">
        <v>566930</v>
      </c>
      <c r="C11" s="314">
        <v>493538</v>
      </c>
      <c r="D11" s="314">
        <v>395525</v>
      </c>
      <c r="E11" s="314">
        <v>363073</v>
      </c>
      <c r="F11" s="315">
        <v>459782</v>
      </c>
      <c r="G11" s="315">
        <v>392189</v>
      </c>
      <c r="H11" s="315">
        <v>353774</v>
      </c>
      <c r="I11" s="315">
        <v>337394</v>
      </c>
      <c r="J11" s="315">
        <v>420299</v>
      </c>
      <c r="K11" s="315">
        <v>420299</v>
      </c>
      <c r="L11" s="315">
        <f>+B11-C11</f>
        <v>73392</v>
      </c>
      <c r="M11" s="316">
        <f>+L11/C11*100</f>
        <v>14.87058747249452</v>
      </c>
      <c r="N11" s="315">
        <f>+B11-F11</f>
        <v>107148</v>
      </c>
      <c r="O11" s="316">
        <f>+N11/F11*100</f>
        <v>23.304087589335815</v>
      </c>
    </row>
    <row r="12" spans="1:15">
      <c r="A12" s="336" t="s">
        <v>416</v>
      </c>
      <c r="B12" s="314">
        <v>18956906</v>
      </c>
      <c r="C12" s="314">
        <v>18777522</v>
      </c>
      <c r="D12" s="314">
        <v>17159152</v>
      </c>
      <c r="E12" s="314">
        <v>17370954</v>
      </c>
      <c r="F12" s="315">
        <v>17152084</v>
      </c>
      <c r="G12" s="315">
        <v>16642362</v>
      </c>
      <c r="H12" s="315">
        <f>SUM(H13:H17)</f>
        <v>16328319</v>
      </c>
      <c r="I12" s="315">
        <f>SUM(I13:I17)</f>
        <v>15145138</v>
      </c>
      <c r="J12" s="315">
        <v>15799267</v>
      </c>
      <c r="K12" s="315">
        <v>15661977</v>
      </c>
      <c r="L12" s="315">
        <f t="shared" ref="L12:L30" si="0">+B12-C12</f>
        <v>179384</v>
      </c>
      <c r="M12" s="316">
        <f t="shared" ref="M12:M30" si="1">+L12/C12*100</f>
        <v>0.95531242088279811</v>
      </c>
      <c r="N12" s="315">
        <f t="shared" ref="N12:N30" si="2">+B12-F12</f>
        <v>1804822</v>
      </c>
      <c r="O12" s="316">
        <f t="shared" ref="O12:O30" si="3">+N12/F12*100</f>
        <v>10.522464792033434</v>
      </c>
    </row>
    <row r="13" spans="1:15">
      <c r="A13" s="337" t="s">
        <v>417</v>
      </c>
      <c r="B13" s="317">
        <v>270374</v>
      </c>
      <c r="C13" s="317">
        <v>328291</v>
      </c>
      <c r="D13" s="317">
        <v>270204</v>
      </c>
      <c r="E13" s="317">
        <v>248886</v>
      </c>
      <c r="F13" s="318">
        <v>247219</v>
      </c>
      <c r="G13" s="318">
        <v>287687</v>
      </c>
      <c r="H13" s="318">
        <v>350388</v>
      </c>
      <c r="I13" s="318">
        <v>411047</v>
      </c>
      <c r="J13" s="318">
        <v>414294</v>
      </c>
      <c r="K13" s="318">
        <v>414294</v>
      </c>
      <c r="L13" s="318">
        <f t="shared" si="0"/>
        <v>-57917</v>
      </c>
      <c r="M13" s="319">
        <f t="shared" si="1"/>
        <v>-17.641970081421665</v>
      </c>
      <c r="N13" s="318">
        <f t="shared" si="2"/>
        <v>23155</v>
      </c>
      <c r="O13" s="319">
        <f t="shared" si="3"/>
        <v>9.3661894919079849</v>
      </c>
    </row>
    <row r="14" spans="1:15">
      <c r="A14" s="337" t="s">
        <v>418</v>
      </c>
      <c r="B14" s="317">
        <v>130955</v>
      </c>
      <c r="C14" s="317">
        <v>131594</v>
      </c>
      <c r="D14" s="317">
        <v>219702</v>
      </c>
      <c r="E14" s="317">
        <v>217361</v>
      </c>
      <c r="F14" s="318">
        <v>218662</v>
      </c>
      <c r="G14" s="318">
        <v>216810</v>
      </c>
      <c r="H14" s="318">
        <v>221625</v>
      </c>
      <c r="I14" s="318">
        <v>224689</v>
      </c>
      <c r="J14" s="318">
        <v>223192</v>
      </c>
      <c r="K14" s="318">
        <v>223192</v>
      </c>
      <c r="L14" s="318">
        <f t="shared" si="0"/>
        <v>-639</v>
      </c>
      <c r="M14" s="319">
        <f t="shared" si="1"/>
        <v>-0.48558444913901855</v>
      </c>
      <c r="N14" s="318">
        <f t="shared" si="2"/>
        <v>-87707</v>
      </c>
      <c r="O14" s="319">
        <f t="shared" si="3"/>
        <v>-40.110764558999733</v>
      </c>
    </row>
    <row r="15" spans="1:15">
      <c r="A15" s="337" t="s">
        <v>489</v>
      </c>
      <c r="B15" s="317">
        <v>692995</v>
      </c>
      <c r="C15" s="317">
        <v>662663</v>
      </c>
      <c r="D15" s="317">
        <v>557815</v>
      </c>
      <c r="E15" s="317">
        <v>579749</v>
      </c>
      <c r="F15" s="318">
        <v>662744</v>
      </c>
      <c r="G15" s="318">
        <v>909156</v>
      </c>
      <c r="H15" s="318">
        <v>849430</v>
      </c>
      <c r="I15" s="318">
        <v>610305</v>
      </c>
      <c r="J15" s="318">
        <v>655596</v>
      </c>
      <c r="K15" s="318">
        <v>689115</v>
      </c>
      <c r="L15" s="318">
        <f t="shared" si="0"/>
        <v>30332</v>
      </c>
      <c r="M15" s="319">
        <f t="shared" si="1"/>
        <v>4.577288908540238</v>
      </c>
      <c r="N15" s="318">
        <f t="shared" si="2"/>
        <v>30251</v>
      </c>
      <c r="O15" s="319">
        <f t="shared" si="3"/>
        <v>4.5645075624977371</v>
      </c>
    </row>
    <row r="16" spans="1:15">
      <c r="A16" s="337" t="s">
        <v>419</v>
      </c>
      <c r="B16" s="317">
        <v>6556202</v>
      </c>
      <c r="C16" s="317">
        <v>6911141</v>
      </c>
      <c r="D16" s="317">
        <v>7808130</v>
      </c>
      <c r="E16" s="317">
        <v>8253832</v>
      </c>
      <c r="F16" s="318">
        <v>8560568</v>
      </c>
      <c r="G16" s="318">
        <v>9022848</v>
      </c>
      <c r="H16" s="318">
        <f>-3370+9295682</f>
        <v>9292312</v>
      </c>
      <c r="I16" s="318">
        <f>9864136-3347</f>
        <v>9860789</v>
      </c>
      <c r="J16" s="318">
        <v>13547372</v>
      </c>
      <c r="K16" s="318">
        <v>13395435</v>
      </c>
      <c r="L16" s="318">
        <f t="shared" si="0"/>
        <v>-354939</v>
      </c>
      <c r="M16" s="319">
        <f t="shared" si="1"/>
        <v>-5.1357511010121195</v>
      </c>
      <c r="N16" s="318">
        <f t="shared" si="2"/>
        <v>-2004366</v>
      </c>
      <c r="O16" s="319">
        <f t="shared" si="3"/>
        <v>-23.413937019132376</v>
      </c>
    </row>
    <row r="17" spans="1:15">
      <c r="A17" s="337" t="s">
        <v>420</v>
      </c>
      <c r="B17" s="317">
        <v>11306380</v>
      </c>
      <c r="C17" s="317">
        <v>10743833</v>
      </c>
      <c r="D17" s="317">
        <v>8303301</v>
      </c>
      <c r="E17" s="317">
        <v>8071126</v>
      </c>
      <c r="F17" s="318">
        <v>7462891</v>
      </c>
      <c r="G17" s="318">
        <v>6205861</v>
      </c>
      <c r="H17" s="318">
        <v>5614564</v>
      </c>
      <c r="I17" s="318">
        <v>4038308</v>
      </c>
      <c r="J17" s="318">
        <v>958813</v>
      </c>
      <c r="K17" s="318">
        <v>939941</v>
      </c>
      <c r="L17" s="318">
        <f t="shared" si="0"/>
        <v>562547</v>
      </c>
      <c r="M17" s="319">
        <f t="shared" si="1"/>
        <v>5.2359991075810655</v>
      </c>
      <c r="N17" s="318">
        <f t="shared" si="2"/>
        <v>3843489</v>
      </c>
      <c r="O17" s="319">
        <f t="shared" si="3"/>
        <v>51.501341772243492</v>
      </c>
    </row>
    <row r="18" spans="1:15">
      <c r="A18" s="337" t="s">
        <v>421</v>
      </c>
      <c r="B18" s="317">
        <v>2744570</v>
      </c>
      <c r="C18" s="317">
        <v>2641906</v>
      </c>
      <c r="D18" s="317">
        <v>2384640</v>
      </c>
      <c r="E18" s="317">
        <v>2113307</v>
      </c>
      <c r="F18" s="318">
        <v>1766169</v>
      </c>
      <c r="G18" s="318">
        <v>1511155</v>
      </c>
      <c r="H18" s="318">
        <v>1075460</v>
      </c>
      <c r="I18" s="318">
        <v>736722</v>
      </c>
      <c r="J18" s="318">
        <v>196713</v>
      </c>
      <c r="K18" s="318">
        <v>193334</v>
      </c>
      <c r="L18" s="318">
        <f t="shared" si="0"/>
        <v>102664</v>
      </c>
      <c r="M18" s="319">
        <f t="shared" si="1"/>
        <v>3.8859823173118193</v>
      </c>
      <c r="N18" s="318">
        <f t="shared" si="2"/>
        <v>978401</v>
      </c>
      <c r="O18" s="319">
        <f t="shared" si="3"/>
        <v>55.39679385155101</v>
      </c>
    </row>
    <row r="19" spans="1:15">
      <c r="A19" s="337" t="s">
        <v>422</v>
      </c>
      <c r="B19" s="317">
        <v>8561810</v>
      </c>
      <c r="C19" s="317">
        <v>8101927</v>
      </c>
      <c r="D19" s="317">
        <v>5918661</v>
      </c>
      <c r="E19" s="317">
        <v>5957819</v>
      </c>
      <c r="F19" s="318">
        <v>5696722</v>
      </c>
      <c r="G19" s="318">
        <v>4694706</v>
      </c>
      <c r="H19" s="318">
        <v>4539104</v>
      </c>
      <c r="I19" s="318">
        <v>3301586</v>
      </c>
      <c r="J19" s="318">
        <v>762100</v>
      </c>
      <c r="K19" s="318">
        <v>746607</v>
      </c>
      <c r="L19" s="318">
        <f t="shared" si="0"/>
        <v>459883</v>
      </c>
      <c r="M19" s="319">
        <f t="shared" si="1"/>
        <v>5.6762175220783897</v>
      </c>
      <c r="N19" s="318">
        <f t="shared" si="2"/>
        <v>2865088</v>
      </c>
      <c r="O19" s="319">
        <f t="shared" si="3"/>
        <v>50.293625000482734</v>
      </c>
    </row>
    <row r="20" spans="1:15">
      <c r="A20" s="336" t="s">
        <v>423</v>
      </c>
      <c r="B20" s="314">
        <v>54353634</v>
      </c>
      <c r="C20" s="314">
        <v>56244776</v>
      </c>
      <c r="D20" s="314">
        <v>49158263</v>
      </c>
      <c r="E20" s="314">
        <v>48684687</v>
      </c>
      <c r="F20" s="315">
        <v>48594875</v>
      </c>
      <c r="G20" s="315">
        <v>49660565</v>
      </c>
      <c r="H20" s="315">
        <f>+H21+H22+H23</f>
        <v>48951969</v>
      </c>
      <c r="I20" s="315">
        <f>+I21+I22+I23</f>
        <v>48902545</v>
      </c>
      <c r="J20" s="315">
        <f>+J21+J22+J23</f>
        <v>49472225</v>
      </c>
      <c r="K20" s="315">
        <f>+K21+K22+K23</f>
        <v>50624967</v>
      </c>
      <c r="L20" s="315">
        <f t="shared" si="0"/>
        <v>-1891142</v>
      </c>
      <c r="M20" s="316">
        <f t="shared" si="1"/>
        <v>-3.3623424867048985</v>
      </c>
      <c r="N20" s="315">
        <f t="shared" si="2"/>
        <v>5758759</v>
      </c>
      <c r="O20" s="316">
        <f t="shared" si="3"/>
        <v>11.850548025897794</v>
      </c>
    </row>
    <row r="21" spans="1:15">
      <c r="A21" s="337" t="s">
        <v>490</v>
      </c>
      <c r="B21" s="317">
        <v>2321809</v>
      </c>
      <c r="C21" s="317">
        <v>3722040</v>
      </c>
      <c r="D21" s="317">
        <v>2616439</v>
      </c>
      <c r="E21" s="317">
        <v>2173016</v>
      </c>
      <c r="F21" s="318">
        <v>1540509</v>
      </c>
      <c r="G21" s="318">
        <v>4009534</v>
      </c>
      <c r="H21" s="318">
        <v>3146234</v>
      </c>
      <c r="I21" s="318">
        <v>3495614</v>
      </c>
      <c r="J21" s="318">
        <v>3000199</v>
      </c>
      <c r="K21" s="318">
        <v>3012515</v>
      </c>
      <c r="L21" s="318">
        <f t="shared" si="0"/>
        <v>-1400231</v>
      </c>
      <c r="M21" s="319">
        <f t="shared" si="1"/>
        <v>-37.619987963589857</v>
      </c>
      <c r="N21" s="318">
        <f t="shared" si="2"/>
        <v>781300</v>
      </c>
      <c r="O21" s="319">
        <f t="shared" si="3"/>
        <v>50.717003276189885</v>
      </c>
    </row>
    <row r="22" spans="1:15">
      <c r="A22" s="337" t="s">
        <v>491</v>
      </c>
      <c r="B22" s="317">
        <v>52006038</v>
      </c>
      <c r="C22" s="317">
        <v>52496061</v>
      </c>
      <c r="D22" s="317">
        <v>46541824</v>
      </c>
      <c r="E22" s="317">
        <v>46511671</v>
      </c>
      <c r="F22" s="318">
        <v>47050942</v>
      </c>
      <c r="G22" s="318">
        <v>45647637</v>
      </c>
      <c r="H22" s="318">
        <v>45802365</v>
      </c>
      <c r="I22" s="318">
        <v>45403584</v>
      </c>
      <c r="J22" s="318">
        <v>46468704</v>
      </c>
      <c r="K22" s="318">
        <v>47609130</v>
      </c>
      <c r="L22" s="318">
        <f t="shared" si="0"/>
        <v>-490023</v>
      </c>
      <c r="M22" s="319">
        <f t="shared" si="1"/>
        <v>-0.93344717806541722</v>
      </c>
      <c r="N22" s="318">
        <f t="shared" si="2"/>
        <v>4955096</v>
      </c>
      <c r="O22" s="319">
        <f t="shared" si="3"/>
        <v>10.531342815623118</v>
      </c>
    </row>
    <row r="23" spans="1:15">
      <c r="A23" s="337" t="s">
        <v>481</v>
      </c>
      <c r="B23" s="317">
        <v>25787</v>
      </c>
      <c r="C23" s="317">
        <v>26675</v>
      </c>
      <c r="D23" s="317">
        <v>0</v>
      </c>
      <c r="E23" s="317">
        <v>0</v>
      </c>
      <c r="F23" s="318">
        <v>3424</v>
      </c>
      <c r="G23" s="318">
        <v>3394</v>
      </c>
      <c r="H23" s="318">
        <v>3370</v>
      </c>
      <c r="I23" s="318">
        <v>3347</v>
      </c>
      <c r="J23" s="318">
        <v>3322</v>
      </c>
      <c r="K23" s="318">
        <v>3322</v>
      </c>
      <c r="L23" s="318">
        <f t="shared" si="0"/>
        <v>-888</v>
      </c>
      <c r="M23" s="319">
        <f t="shared" si="1"/>
        <v>-3.3289597000937206</v>
      </c>
      <c r="N23" s="318">
        <f t="shared" si="2"/>
        <v>22363</v>
      </c>
      <c r="O23" s="319">
        <f t="shared" si="3"/>
        <v>653.125</v>
      </c>
    </row>
    <row r="24" spans="1:15">
      <c r="A24" s="338" t="s">
        <v>18</v>
      </c>
      <c r="B24" s="314">
        <v>82185</v>
      </c>
      <c r="C24" s="314">
        <v>65401</v>
      </c>
      <c r="D24" s="314">
        <v>53567</v>
      </c>
      <c r="E24" s="314">
        <v>33816</v>
      </c>
      <c r="F24" s="315">
        <v>35564</v>
      </c>
      <c r="G24" s="315">
        <v>57469</v>
      </c>
      <c r="H24" s="315">
        <v>50066</v>
      </c>
      <c r="I24" s="315">
        <v>51075</v>
      </c>
      <c r="J24" s="315">
        <v>54061</v>
      </c>
      <c r="K24" s="315">
        <v>54061</v>
      </c>
      <c r="L24" s="315">
        <f t="shared" si="0"/>
        <v>16784</v>
      </c>
      <c r="M24" s="316">
        <f t="shared" si="1"/>
        <v>25.663216158774333</v>
      </c>
      <c r="N24" s="315">
        <f t="shared" si="2"/>
        <v>46621</v>
      </c>
      <c r="O24" s="316">
        <f t="shared" si="3"/>
        <v>131.09042852322574</v>
      </c>
    </row>
    <row r="25" spans="1:15">
      <c r="A25" s="338" t="s">
        <v>365</v>
      </c>
      <c r="B25" s="314">
        <v>225869</v>
      </c>
      <c r="C25" s="314">
        <v>251613</v>
      </c>
      <c r="D25" s="314">
        <v>453046</v>
      </c>
      <c r="E25" s="314">
        <v>450000</v>
      </c>
      <c r="F25" s="315">
        <v>446049</v>
      </c>
      <c r="G25" s="315">
        <v>444844</v>
      </c>
      <c r="H25" s="315">
        <v>448990</v>
      </c>
      <c r="I25" s="315">
        <v>456075</v>
      </c>
      <c r="J25" s="315">
        <v>454367</v>
      </c>
      <c r="K25" s="315">
        <v>454367</v>
      </c>
      <c r="L25" s="315">
        <f t="shared" si="0"/>
        <v>-25744</v>
      </c>
      <c r="M25" s="316">
        <f t="shared" si="1"/>
        <v>-10.231585808364432</v>
      </c>
      <c r="N25" s="315">
        <f t="shared" si="2"/>
        <v>-220180</v>
      </c>
      <c r="O25" s="316">
        <f t="shared" si="3"/>
        <v>-49.362289793273831</v>
      </c>
    </row>
    <row r="26" spans="1:15">
      <c r="A26" s="338" t="s">
        <v>22</v>
      </c>
      <c r="B26" s="314">
        <v>1369724</v>
      </c>
      <c r="C26" s="314">
        <v>1356757</v>
      </c>
      <c r="D26" s="314">
        <v>1261800</v>
      </c>
      <c r="E26" s="314">
        <v>1270023</v>
      </c>
      <c r="F26" s="315">
        <v>1063273</v>
      </c>
      <c r="G26" s="315">
        <v>1051767</v>
      </c>
      <c r="H26" s="315">
        <v>1056260</v>
      </c>
      <c r="I26" s="315">
        <v>1057326</v>
      </c>
      <c r="J26" s="315">
        <v>1063483</v>
      </c>
      <c r="K26" s="315">
        <v>1063483</v>
      </c>
      <c r="L26" s="315">
        <f t="shared" si="0"/>
        <v>12967</v>
      </c>
      <c r="M26" s="316">
        <f t="shared" si="1"/>
        <v>0.95573488841406373</v>
      </c>
      <c r="N26" s="315">
        <f t="shared" si="2"/>
        <v>306451</v>
      </c>
      <c r="O26" s="316">
        <f t="shared" si="3"/>
        <v>28.821478585462057</v>
      </c>
    </row>
    <row r="27" spans="1:15">
      <c r="A27" s="336" t="s">
        <v>24</v>
      </c>
      <c r="B27" s="314">
        <v>669847</v>
      </c>
      <c r="C27" s="314">
        <v>612235</v>
      </c>
      <c r="D27" s="314">
        <v>431922</v>
      </c>
      <c r="E27" s="314">
        <v>438265</v>
      </c>
      <c r="F27" s="315">
        <v>445689</v>
      </c>
      <c r="G27" s="315">
        <v>495059</v>
      </c>
      <c r="H27" s="315">
        <v>497340</v>
      </c>
      <c r="I27" s="315">
        <v>499403</v>
      </c>
      <c r="J27" s="315">
        <v>506627</v>
      </c>
      <c r="K27" s="315">
        <v>506627</v>
      </c>
      <c r="L27" s="315">
        <f t="shared" si="0"/>
        <v>57612</v>
      </c>
      <c r="M27" s="316">
        <f t="shared" si="1"/>
        <v>9.4101121301461053</v>
      </c>
      <c r="N27" s="315">
        <f t="shared" si="2"/>
        <v>224158</v>
      </c>
      <c r="O27" s="316">
        <f t="shared" si="3"/>
        <v>50.294712232072136</v>
      </c>
    </row>
    <row r="28" spans="1:15">
      <c r="A28" s="338" t="s">
        <v>424</v>
      </c>
      <c r="B28" s="314">
        <v>434758</v>
      </c>
      <c r="C28" s="314">
        <v>434758</v>
      </c>
      <c r="D28" s="314">
        <v>264740</v>
      </c>
      <c r="E28" s="314">
        <v>264740</v>
      </c>
      <c r="F28" s="315">
        <v>264740</v>
      </c>
      <c r="G28" s="315">
        <v>327084</v>
      </c>
      <c r="H28" s="315">
        <v>327084</v>
      </c>
      <c r="I28" s="315">
        <v>327084</v>
      </c>
      <c r="J28" s="315">
        <v>327084</v>
      </c>
      <c r="K28" s="315">
        <v>327084</v>
      </c>
      <c r="L28" s="315">
        <f t="shared" si="0"/>
        <v>0</v>
      </c>
      <c r="M28" s="316">
        <f t="shared" si="1"/>
        <v>0</v>
      </c>
      <c r="N28" s="315">
        <f t="shared" si="2"/>
        <v>170018</v>
      </c>
      <c r="O28" s="316">
        <f t="shared" si="3"/>
        <v>64.220744881770798</v>
      </c>
    </row>
    <row r="29" spans="1:15">
      <c r="A29" s="338" t="s">
        <v>425</v>
      </c>
      <c r="B29" s="314">
        <v>2808403</v>
      </c>
      <c r="C29" s="314">
        <v>2893584</v>
      </c>
      <c r="D29" s="314">
        <v>2669393</v>
      </c>
      <c r="E29" s="314">
        <v>2486591</v>
      </c>
      <c r="F29" s="315">
        <v>2437451</v>
      </c>
      <c r="G29" s="315">
        <v>2477622</v>
      </c>
      <c r="H29" s="315">
        <v>2610017</v>
      </c>
      <c r="I29" s="315">
        <v>2489238</v>
      </c>
      <c r="J29" s="315">
        <v>2550510</v>
      </c>
      <c r="K29" s="315">
        <v>2553026</v>
      </c>
      <c r="L29" s="315">
        <f t="shared" si="0"/>
        <v>-85181</v>
      </c>
      <c r="M29" s="316">
        <f t="shared" si="1"/>
        <v>-2.9437887408832784</v>
      </c>
      <c r="N29" s="315">
        <f t="shared" si="2"/>
        <v>370952</v>
      </c>
      <c r="O29" s="316">
        <f t="shared" si="3"/>
        <v>15.218849527641787</v>
      </c>
    </row>
    <row r="30" spans="1:15">
      <c r="A30" s="339" t="s">
        <v>426</v>
      </c>
      <c r="B30" s="320">
        <v>79033498</v>
      </c>
      <c r="C30" s="320">
        <v>80695426</v>
      </c>
      <c r="D30" s="320">
        <v>71582668</v>
      </c>
      <c r="E30" s="320">
        <v>71097409</v>
      </c>
      <c r="F30" s="321">
        <v>70634767</v>
      </c>
      <c r="G30" s="321">
        <v>71221877</v>
      </c>
      <c r="H30" s="321">
        <f>SUM(H11:H29)-H12-H20-H28-H17</f>
        <v>70296735</v>
      </c>
      <c r="I30" s="321">
        <f t="shared" ref="I30:K30" si="4">SUM(I11:I29)-I12-I20-I28-I17</f>
        <v>68938194</v>
      </c>
      <c r="J30" s="321">
        <f t="shared" si="4"/>
        <v>70320839</v>
      </c>
      <c r="K30" s="321">
        <f t="shared" si="4"/>
        <v>71338807</v>
      </c>
      <c r="L30" s="321">
        <f t="shared" si="0"/>
        <v>-1661928</v>
      </c>
      <c r="M30" s="322">
        <f t="shared" si="1"/>
        <v>-2.0595070654934022</v>
      </c>
      <c r="N30" s="321">
        <f t="shared" si="2"/>
        <v>8398731</v>
      </c>
      <c r="O30" s="322">
        <f t="shared" si="3"/>
        <v>11.890364131872905</v>
      </c>
    </row>
    <row r="32" spans="1:15" ht="13.5" thickBot="1"/>
    <row r="33" spans="1:15" ht="34.5" thickBot="1">
      <c r="A33" s="340" t="s">
        <v>187</v>
      </c>
      <c r="B33" s="335" t="s">
        <v>519</v>
      </c>
      <c r="C33" s="335" t="s">
        <v>511</v>
      </c>
      <c r="D33" s="335" t="s">
        <v>508</v>
      </c>
      <c r="E33" s="335" t="s">
        <v>501</v>
      </c>
      <c r="F33" s="325" t="s">
        <v>496</v>
      </c>
      <c r="G33" s="325">
        <v>43373</v>
      </c>
      <c r="H33" s="325">
        <v>43281</v>
      </c>
      <c r="I33" s="325">
        <v>43190</v>
      </c>
      <c r="J33" s="325" t="s">
        <v>312</v>
      </c>
      <c r="K33" s="325" t="s">
        <v>306</v>
      </c>
      <c r="L33" s="324" t="s">
        <v>520</v>
      </c>
      <c r="M33" s="325" t="s">
        <v>464</v>
      </c>
      <c r="N33" s="324" t="s">
        <v>524</v>
      </c>
      <c r="O33" s="325" t="s">
        <v>464</v>
      </c>
    </row>
    <row r="34" spans="1:15">
      <c r="A34" s="336" t="s">
        <v>35</v>
      </c>
      <c r="B34" s="314">
        <v>12213133</v>
      </c>
      <c r="C34" s="314">
        <v>12353388</v>
      </c>
      <c r="D34" s="314">
        <v>12504749</v>
      </c>
      <c r="E34" s="314">
        <v>13033898</v>
      </c>
      <c r="F34" s="422">
        <v>13126248</v>
      </c>
      <c r="G34" s="422">
        <v>12730558</v>
      </c>
      <c r="H34" s="422">
        <v>12622968</v>
      </c>
      <c r="I34" s="422">
        <v>12626209</v>
      </c>
      <c r="J34" s="315">
        <v>12984226</v>
      </c>
      <c r="K34" s="315">
        <v>12984226</v>
      </c>
      <c r="L34" s="315">
        <f t="shared" ref="L34:L50" si="5">+B34-C34</f>
        <v>-140255</v>
      </c>
      <c r="M34" s="316">
        <f t="shared" ref="M34:M50" si="6">+L34/C34*100</f>
        <v>-1.1353565515792106</v>
      </c>
      <c r="N34" s="315">
        <f t="shared" ref="N34:N50" si="7">+B34-F34</f>
        <v>-913115</v>
      </c>
      <c r="O34" s="316">
        <f t="shared" ref="O34:O50" si="8">+N34/F34*100</f>
        <v>-6.9564052119082316</v>
      </c>
    </row>
    <row r="35" spans="1:15">
      <c r="A35" s="336" t="s">
        <v>427</v>
      </c>
      <c r="B35" s="446">
        <v>58055608</v>
      </c>
      <c r="C35" s="446">
        <v>58166847</v>
      </c>
      <c r="D35" s="446">
        <v>51029054</v>
      </c>
      <c r="E35" s="446">
        <v>50621245</v>
      </c>
      <c r="F35" s="422">
        <v>49996419</v>
      </c>
      <c r="G35" s="422">
        <v>51184053</v>
      </c>
      <c r="H35" s="422">
        <v>49879284</v>
      </c>
      <c r="I35" s="422">
        <v>48919211</v>
      </c>
      <c r="J35" s="426">
        <v>50246932</v>
      </c>
      <c r="K35" s="426">
        <v>50246417</v>
      </c>
      <c r="L35" s="315">
        <f t="shared" si="5"/>
        <v>-111239</v>
      </c>
      <c r="M35" s="316">
        <f t="shared" si="6"/>
        <v>-0.19124124090824451</v>
      </c>
      <c r="N35" s="315">
        <f t="shared" si="7"/>
        <v>8059189</v>
      </c>
      <c r="O35" s="316">
        <f t="shared" si="8"/>
        <v>16.119532480916281</v>
      </c>
    </row>
    <row r="36" spans="1:15">
      <c r="A36" s="337" t="s">
        <v>428</v>
      </c>
      <c r="B36" s="447">
        <v>52220719</v>
      </c>
      <c r="C36" s="447">
        <v>51769432</v>
      </c>
      <c r="D36" s="447">
        <v>45465848</v>
      </c>
      <c r="E36" s="447">
        <v>44796953</v>
      </c>
      <c r="F36" s="424">
        <v>44594863</v>
      </c>
      <c r="G36" s="424">
        <v>44387688</v>
      </c>
      <c r="H36" s="424">
        <v>43291051</v>
      </c>
      <c r="I36" s="424">
        <v>41900213</v>
      </c>
      <c r="J36" s="342">
        <v>42694078</v>
      </c>
      <c r="K36" s="342">
        <v>42694078</v>
      </c>
      <c r="L36" s="315">
        <f t="shared" si="5"/>
        <v>451287</v>
      </c>
      <c r="M36" s="316">
        <f t="shared" si="6"/>
        <v>0.8717248433399849</v>
      </c>
      <c r="N36" s="315">
        <f t="shared" si="7"/>
        <v>7625856</v>
      </c>
      <c r="O36" s="316">
        <f t="shared" si="8"/>
        <v>17.10030144054933</v>
      </c>
    </row>
    <row r="37" spans="1:15">
      <c r="A37" s="337" t="s">
        <v>429</v>
      </c>
      <c r="B37" s="447">
        <v>5834889</v>
      </c>
      <c r="C37" s="447">
        <v>6397415</v>
      </c>
      <c r="D37" s="447">
        <v>5563206</v>
      </c>
      <c r="E37" s="447">
        <v>5824292</v>
      </c>
      <c r="F37" s="424">
        <v>5401556</v>
      </c>
      <c r="G37" s="424">
        <v>6796365</v>
      </c>
      <c r="H37" s="424">
        <v>6588233</v>
      </c>
      <c r="I37" s="424">
        <v>7018998</v>
      </c>
      <c r="J37" s="342">
        <v>7552854</v>
      </c>
      <c r="K37" s="342">
        <v>7552339</v>
      </c>
      <c r="L37" s="315">
        <f t="shared" si="5"/>
        <v>-562526</v>
      </c>
      <c r="M37" s="316">
        <f t="shared" si="6"/>
        <v>-8.7930203058579117</v>
      </c>
      <c r="N37" s="315">
        <f t="shared" si="7"/>
        <v>433333</v>
      </c>
      <c r="O37" s="316">
        <f t="shared" si="8"/>
        <v>8.0223735531021063</v>
      </c>
    </row>
    <row r="38" spans="1:15">
      <c r="A38" s="336" t="s">
        <v>38</v>
      </c>
      <c r="B38" s="446">
        <v>165970</v>
      </c>
      <c r="C38" s="446">
        <v>247347</v>
      </c>
      <c r="D38" s="446">
        <v>220086</v>
      </c>
      <c r="E38" s="446">
        <v>167982</v>
      </c>
      <c r="F38" s="423">
        <v>143824</v>
      </c>
      <c r="G38" s="423">
        <v>150490</v>
      </c>
      <c r="H38" s="423">
        <v>241013</v>
      </c>
      <c r="I38" s="423">
        <v>315365</v>
      </c>
      <c r="J38" s="341">
        <v>170046</v>
      </c>
      <c r="K38" s="341">
        <v>170046</v>
      </c>
      <c r="L38" s="315">
        <f t="shared" si="5"/>
        <v>-81377</v>
      </c>
      <c r="M38" s="316">
        <f t="shared" si="6"/>
        <v>-32.899934100676376</v>
      </c>
      <c r="N38" s="315">
        <f t="shared" si="7"/>
        <v>22146</v>
      </c>
      <c r="O38" s="316">
        <f t="shared" si="8"/>
        <v>15.397986427856269</v>
      </c>
    </row>
    <row r="39" spans="1:15">
      <c r="A39" s="336" t="s">
        <v>18</v>
      </c>
      <c r="B39" s="446">
        <v>294114</v>
      </c>
      <c r="C39" s="446">
        <v>419671</v>
      </c>
      <c r="D39" s="446">
        <v>306649</v>
      </c>
      <c r="E39" s="446">
        <v>206666</v>
      </c>
      <c r="F39" s="423">
        <v>92374</v>
      </c>
      <c r="G39" s="423">
        <v>27812</v>
      </c>
      <c r="H39" s="423">
        <v>42918</v>
      </c>
      <c r="I39" s="423">
        <v>18898</v>
      </c>
      <c r="J39" s="341">
        <v>23795</v>
      </c>
      <c r="K39" s="341">
        <v>23795</v>
      </c>
      <c r="L39" s="315">
        <f t="shared" si="5"/>
        <v>-125557</v>
      </c>
      <c r="M39" s="316">
        <f t="shared" si="6"/>
        <v>-29.917959544500334</v>
      </c>
      <c r="N39" s="315">
        <f t="shared" si="7"/>
        <v>201740</v>
      </c>
      <c r="O39" s="316">
        <f t="shared" si="8"/>
        <v>218.39478641176089</v>
      </c>
    </row>
    <row r="40" spans="1:15">
      <c r="A40" s="336" t="s">
        <v>430</v>
      </c>
      <c r="B40" s="446">
        <v>3013126</v>
      </c>
      <c r="C40" s="446">
        <v>4075781</v>
      </c>
      <c r="D40" s="446">
        <v>2572406</v>
      </c>
      <c r="E40" s="446">
        <v>2106145</v>
      </c>
      <c r="F40" s="423">
        <v>2379334</v>
      </c>
      <c r="G40" s="423">
        <v>2272860</v>
      </c>
      <c r="H40" s="423">
        <v>2772599</v>
      </c>
      <c r="I40" s="423">
        <v>2223795</v>
      </c>
      <c r="J40" s="341">
        <v>2262970</v>
      </c>
      <c r="K40" s="341">
        <v>2197592</v>
      </c>
      <c r="L40" s="315">
        <f t="shared" si="5"/>
        <v>-1062655</v>
      </c>
      <c r="M40" s="316">
        <f t="shared" si="6"/>
        <v>-26.072426364419481</v>
      </c>
      <c r="N40" s="315">
        <f t="shared" si="7"/>
        <v>633792</v>
      </c>
      <c r="O40" s="316">
        <f t="shared" si="8"/>
        <v>26.637369953104521</v>
      </c>
    </row>
    <row r="41" spans="1:15">
      <c r="A41" s="336" t="s">
        <v>59</v>
      </c>
      <c r="B41" s="446">
        <v>131662</v>
      </c>
      <c r="C41" s="446">
        <v>176160</v>
      </c>
      <c r="D41" s="446">
        <v>505929</v>
      </c>
      <c r="E41" s="446">
        <v>510166</v>
      </c>
      <c r="F41" s="423">
        <v>507457</v>
      </c>
      <c r="G41" s="423">
        <v>474455</v>
      </c>
      <c r="H41" s="423">
        <v>474358</v>
      </c>
      <c r="I41" s="423">
        <v>493872</v>
      </c>
      <c r="J41" s="341">
        <v>451825</v>
      </c>
      <c r="K41" s="341">
        <v>653010</v>
      </c>
      <c r="L41" s="315">
        <f t="shared" si="5"/>
        <v>-44498</v>
      </c>
      <c r="M41" s="316">
        <f t="shared" si="6"/>
        <v>-25.259990917347864</v>
      </c>
      <c r="N41" s="315">
        <f t="shared" si="7"/>
        <v>-375795</v>
      </c>
      <c r="O41" s="316">
        <f t="shared" si="8"/>
        <v>-74.05455043481517</v>
      </c>
    </row>
    <row r="42" spans="1:15">
      <c r="A42" s="336" t="s">
        <v>431</v>
      </c>
      <c r="B42" s="446">
        <v>5159885</v>
      </c>
      <c r="C42" s="446">
        <v>5256232</v>
      </c>
      <c r="D42" s="446">
        <v>4443795</v>
      </c>
      <c r="E42" s="446">
        <v>4451307</v>
      </c>
      <c r="F42" s="423">
        <v>4389111</v>
      </c>
      <c r="G42" s="423">
        <v>4381649</v>
      </c>
      <c r="H42" s="423">
        <v>4263595</v>
      </c>
      <c r="I42" s="423">
        <v>4340844</v>
      </c>
      <c r="J42" s="341">
        <v>4181045</v>
      </c>
      <c r="K42" s="341">
        <v>5063721</v>
      </c>
      <c r="L42" s="315">
        <f t="shared" si="5"/>
        <v>-96347</v>
      </c>
      <c r="M42" s="316">
        <f t="shared" si="6"/>
        <v>-1.833005088055474</v>
      </c>
      <c r="N42" s="315">
        <f t="shared" si="7"/>
        <v>770774</v>
      </c>
      <c r="O42" s="316">
        <f t="shared" si="8"/>
        <v>17.561050517975051</v>
      </c>
    </row>
    <row r="43" spans="1:15">
      <c r="A43" s="337" t="s">
        <v>432</v>
      </c>
      <c r="B43" s="447">
        <v>37750</v>
      </c>
      <c r="C43" s="447">
        <v>-39838</v>
      </c>
      <c r="D43" s="447">
        <v>15130</v>
      </c>
      <c r="E43" s="447">
        <v>14199</v>
      </c>
      <c r="F43" s="424">
        <v>949</v>
      </c>
      <c r="G43" s="424">
        <v>34557</v>
      </c>
      <c r="H43" s="424">
        <v>60974</v>
      </c>
      <c r="I43" s="424">
        <v>140229</v>
      </c>
      <c r="J43" s="342">
        <v>204422</v>
      </c>
      <c r="K43" s="342">
        <v>75089</v>
      </c>
      <c r="L43" s="315">
        <f t="shared" si="5"/>
        <v>77588</v>
      </c>
      <c r="M43" s="316">
        <f t="shared" si="6"/>
        <v>-194.75877303077465</v>
      </c>
      <c r="N43" s="315">
        <f t="shared" si="7"/>
        <v>36801</v>
      </c>
      <c r="O43" s="316">
        <f t="shared" si="8"/>
        <v>3877.8714436248683</v>
      </c>
    </row>
    <row r="44" spans="1:15">
      <c r="A44" s="337" t="s">
        <v>433</v>
      </c>
      <c r="B44" s="447">
        <v>2035205</v>
      </c>
      <c r="C44" s="447">
        <v>2088106</v>
      </c>
      <c r="D44" s="447">
        <v>1961433</v>
      </c>
      <c r="E44" s="447">
        <v>2022397</v>
      </c>
      <c r="F44" s="424">
        <v>1619469</v>
      </c>
      <c r="G44" s="424">
        <v>1622226</v>
      </c>
      <c r="H44" s="424">
        <v>1527996</v>
      </c>
      <c r="I44" s="424">
        <v>1582852</v>
      </c>
      <c r="J44" s="342">
        <v>1433445</v>
      </c>
      <c r="K44" s="342">
        <v>2445454</v>
      </c>
      <c r="L44" s="315">
        <f t="shared" si="5"/>
        <v>-52901</v>
      </c>
      <c r="M44" s="316">
        <f t="shared" si="6"/>
        <v>-2.5334441833891574</v>
      </c>
      <c r="N44" s="315">
        <f t="shared" si="7"/>
        <v>415736</v>
      </c>
      <c r="O44" s="316">
        <f t="shared" si="8"/>
        <v>25.671130475483011</v>
      </c>
    </row>
    <row r="45" spans="1:15">
      <c r="A45" s="337" t="s">
        <v>512</v>
      </c>
      <c r="B45" s="447">
        <v>150000</v>
      </c>
      <c r="C45" s="447">
        <v>150000</v>
      </c>
      <c r="D45" s="447"/>
      <c r="E45" s="447"/>
      <c r="F45" s="424"/>
      <c r="G45" s="424"/>
      <c r="H45" s="424"/>
      <c r="I45" s="424"/>
      <c r="J45" s="342"/>
      <c r="K45" s="342"/>
      <c r="L45" s="315">
        <f t="shared" si="5"/>
        <v>0</v>
      </c>
      <c r="M45" s="316">
        <f t="shared" si="6"/>
        <v>0</v>
      </c>
      <c r="N45" s="315">
        <f t="shared" si="7"/>
        <v>150000</v>
      </c>
      <c r="O45" s="467" t="s">
        <v>484</v>
      </c>
    </row>
    <row r="46" spans="1:15">
      <c r="A46" s="337" t="s">
        <v>513</v>
      </c>
      <c r="B46" s="447">
        <v>1002722</v>
      </c>
      <c r="C46" s="447">
        <v>999373</v>
      </c>
      <c r="D46" s="447">
        <v>930073</v>
      </c>
      <c r="E46" s="447">
        <v>930073</v>
      </c>
      <c r="F46" s="424">
        <v>930073</v>
      </c>
      <c r="G46" s="424">
        <v>930073</v>
      </c>
      <c r="H46" s="424">
        <v>930073</v>
      </c>
      <c r="I46" s="424">
        <v>930073</v>
      </c>
      <c r="J46" s="342">
        <v>930073</v>
      </c>
      <c r="K46" s="342">
        <v>930073</v>
      </c>
      <c r="L46" s="315">
        <f t="shared" si="5"/>
        <v>3349</v>
      </c>
      <c r="M46" s="316">
        <f t="shared" si="6"/>
        <v>0.33511011404150404</v>
      </c>
      <c r="N46" s="315">
        <f t="shared" si="7"/>
        <v>72649</v>
      </c>
      <c r="O46" s="467">
        <f t="shared" si="8"/>
        <v>7.8111073001796631</v>
      </c>
    </row>
    <row r="47" spans="1:15">
      <c r="A47" s="337" t="s">
        <v>514</v>
      </c>
      <c r="B47" s="447">
        <v>1561884</v>
      </c>
      <c r="C47" s="447">
        <v>1542925</v>
      </c>
      <c r="D47" s="447">
        <v>1443925</v>
      </c>
      <c r="E47" s="447">
        <v>1443925</v>
      </c>
      <c r="F47" s="424">
        <v>1443925</v>
      </c>
      <c r="G47" s="424">
        <v>1443925</v>
      </c>
      <c r="H47" s="424">
        <v>1443925</v>
      </c>
      <c r="I47" s="424">
        <v>1443925</v>
      </c>
      <c r="J47" s="342">
        <v>1443925</v>
      </c>
      <c r="K47" s="342">
        <v>1443925</v>
      </c>
      <c r="L47" s="315">
        <f t="shared" si="5"/>
        <v>18959</v>
      </c>
      <c r="M47" s="316">
        <f t="shared" si="6"/>
        <v>1.228770030947713</v>
      </c>
      <c r="N47" s="315">
        <f t="shared" si="7"/>
        <v>117959</v>
      </c>
      <c r="O47" s="316">
        <f t="shared" si="8"/>
        <v>8.1693301244870753</v>
      </c>
    </row>
    <row r="48" spans="1:15">
      <c r="A48" s="337" t="s">
        <v>515</v>
      </c>
      <c r="B48" s="447">
        <v>-7259</v>
      </c>
      <c r="C48" s="447">
        <v>-7259</v>
      </c>
      <c r="D48" s="447">
        <v>-7258</v>
      </c>
      <c r="E48" s="447">
        <v>-7258</v>
      </c>
      <c r="F48" s="424">
        <v>-7258</v>
      </c>
      <c r="G48" s="424">
        <v>-7258</v>
      </c>
      <c r="H48" s="424">
        <v>-7258</v>
      </c>
      <c r="I48" s="424">
        <v>-7258</v>
      </c>
      <c r="J48" s="342">
        <v>-7258</v>
      </c>
      <c r="K48" s="342">
        <v>-7258</v>
      </c>
      <c r="L48" s="315">
        <f t="shared" si="5"/>
        <v>0</v>
      </c>
      <c r="M48" s="316">
        <f t="shared" si="6"/>
        <v>0</v>
      </c>
      <c r="N48" s="315">
        <f t="shared" si="7"/>
        <v>-1</v>
      </c>
      <c r="O48" s="316">
        <f t="shared" si="8"/>
        <v>1.3777900248002206E-2</v>
      </c>
    </row>
    <row r="49" spans="1:15">
      <c r="A49" s="337" t="s">
        <v>516</v>
      </c>
      <c r="B49" s="447">
        <v>379583</v>
      </c>
      <c r="C49" s="447">
        <v>522925</v>
      </c>
      <c r="D49" s="447">
        <v>100492</v>
      </c>
      <c r="E49" s="447">
        <v>47971</v>
      </c>
      <c r="F49" s="424">
        <v>401953</v>
      </c>
      <c r="G49" s="424">
        <v>358126</v>
      </c>
      <c r="H49" s="424">
        <v>307885</v>
      </c>
      <c r="I49" s="424">
        <v>251023</v>
      </c>
      <c r="J49" s="342">
        <v>176438</v>
      </c>
      <c r="K49" s="342">
        <v>176438</v>
      </c>
      <c r="L49" s="315">
        <f t="shared" si="5"/>
        <v>-143342</v>
      </c>
      <c r="M49" s="316">
        <f t="shared" si="6"/>
        <v>-27.411579098341061</v>
      </c>
      <c r="N49" s="315">
        <f t="shared" si="7"/>
        <v>-22370</v>
      </c>
      <c r="O49" s="316">
        <f t="shared" si="8"/>
        <v>-5.5653272895089723</v>
      </c>
    </row>
    <row r="50" spans="1:15">
      <c r="A50" s="339" t="s">
        <v>62</v>
      </c>
      <c r="B50" s="448">
        <v>79033498</v>
      </c>
      <c r="C50" s="448">
        <v>80695426</v>
      </c>
      <c r="D50" s="448">
        <v>71582668</v>
      </c>
      <c r="E50" s="448">
        <v>71097409</v>
      </c>
      <c r="F50" s="425">
        <v>70634767</v>
      </c>
      <c r="G50" s="425">
        <v>71221877</v>
      </c>
      <c r="H50" s="425">
        <v>70296735</v>
      </c>
      <c r="I50" s="425">
        <v>68938194</v>
      </c>
      <c r="J50" s="343">
        <v>70320839</v>
      </c>
      <c r="K50" s="343">
        <v>71338807</v>
      </c>
      <c r="L50" s="321">
        <f t="shared" si="5"/>
        <v>-1661928</v>
      </c>
      <c r="M50" s="322">
        <f t="shared" si="6"/>
        <v>-2.0595070654934022</v>
      </c>
      <c r="N50" s="321">
        <f t="shared" si="7"/>
        <v>8398731</v>
      </c>
      <c r="O50" s="322">
        <f t="shared" si="8"/>
        <v>11.890364131872905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5"/>
  <sheetViews>
    <sheetView zoomScale="90" zoomScaleNormal="90" workbookViewId="0">
      <selection activeCell="C12" sqref="C12:C44"/>
    </sheetView>
  </sheetViews>
  <sheetFormatPr defaultColWidth="52" defaultRowHeight="12.75"/>
  <cols>
    <col min="1" max="1" width="13.140625" style="465" customWidth="1"/>
    <col min="2" max="2" width="51" style="323" bestFit="1" customWidth="1"/>
    <col min="3" max="3" width="12.5703125" style="323" customWidth="1"/>
    <col min="4" max="5" width="11" style="323" customWidth="1"/>
    <col min="6" max="6" width="14.7109375" style="323" customWidth="1"/>
    <col min="7" max="9" width="10.7109375" style="323" customWidth="1"/>
    <col min="10" max="10" width="10.85546875" style="323" customWidth="1"/>
    <col min="11" max="14" width="12.5703125" style="323" bestFit="1" customWidth="1"/>
    <col min="15" max="15" width="18.85546875" style="323" customWidth="1"/>
    <col min="16" max="17" width="15.7109375" style="323" customWidth="1"/>
    <col min="18" max="16384" width="52" style="323"/>
  </cols>
  <sheetData>
    <row r="8" spans="1:14">
      <c r="A8" s="464" t="s">
        <v>476</v>
      </c>
    </row>
    <row r="11" spans="1:14" ht="13.5" thickBot="1"/>
    <row r="12" spans="1:14" ht="31.5" customHeight="1" thickBot="1">
      <c r="A12" s="468" t="s">
        <v>187</v>
      </c>
      <c r="B12" s="468">
        <f>$S$71</f>
        <v>0</v>
      </c>
      <c r="C12" s="324" t="s">
        <v>519</v>
      </c>
      <c r="D12" s="324" t="s">
        <v>511</v>
      </c>
      <c r="E12" s="324" t="s">
        <v>508</v>
      </c>
      <c r="F12" s="324" t="s">
        <v>501</v>
      </c>
      <c r="G12" s="427" t="s">
        <v>496</v>
      </c>
      <c r="H12" s="427" t="s">
        <v>482</v>
      </c>
      <c r="I12" s="427" t="s">
        <v>310</v>
      </c>
      <c r="J12" s="344" t="s">
        <v>311</v>
      </c>
      <c r="K12" s="324" t="s">
        <v>306</v>
      </c>
      <c r="L12" s="324" t="s">
        <v>291</v>
      </c>
      <c r="M12" s="324" t="s">
        <v>300</v>
      </c>
      <c r="N12" s="324" t="s">
        <v>280</v>
      </c>
    </row>
    <row r="13" spans="1:14">
      <c r="A13" s="345" t="s">
        <v>188</v>
      </c>
      <c r="B13" s="346" t="s">
        <v>68</v>
      </c>
      <c r="C13" s="318">
        <v>1164539</v>
      </c>
      <c r="D13" s="318">
        <v>862093</v>
      </c>
      <c r="E13" s="318">
        <v>546184</v>
      </c>
      <c r="F13" s="318">
        <v>273896</v>
      </c>
      <c r="G13" s="317">
        <v>1122437</v>
      </c>
      <c r="H13" s="317">
        <v>850092</v>
      </c>
      <c r="I13" s="317">
        <v>573502</v>
      </c>
      <c r="J13" s="317">
        <v>293234</v>
      </c>
      <c r="K13" s="318">
        <v>1124479</v>
      </c>
      <c r="L13" s="318">
        <v>850337</v>
      </c>
      <c r="M13" s="318">
        <v>570119</v>
      </c>
      <c r="N13" s="318">
        <v>288114</v>
      </c>
    </row>
    <row r="14" spans="1:14" s="456" customFormat="1">
      <c r="A14" s="452"/>
      <c r="B14" s="451" t="s">
        <v>502</v>
      </c>
      <c r="C14" s="453">
        <v>43643</v>
      </c>
      <c r="D14" s="453">
        <v>40183</v>
      </c>
      <c r="E14" s="453">
        <v>28435</v>
      </c>
      <c r="F14" s="453">
        <v>13352</v>
      </c>
      <c r="G14" s="455">
        <v>76367</v>
      </c>
      <c r="H14" s="455">
        <v>63970</v>
      </c>
      <c r="I14" s="455">
        <v>46394</v>
      </c>
      <c r="J14" s="455">
        <v>25637</v>
      </c>
      <c r="K14" s="453"/>
      <c r="L14" s="453"/>
      <c r="M14" s="453"/>
      <c r="N14" s="453"/>
    </row>
    <row r="15" spans="1:14" s="456" customFormat="1">
      <c r="A15" s="452"/>
      <c r="B15" s="451" t="s">
        <v>503</v>
      </c>
      <c r="C15" s="453">
        <v>1834</v>
      </c>
      <c r="D15" s="453">
        <v>-1305</v>
      </c>
      <c r="E15" s="453">
        <v>-742</v>
      </c>
      <c r="F15" s="453">
        <v>-361</v>
      </c>
      <c r="G15" s="455">
        <v>-64</v>
      </c>
      <c r="H15" s="455">
        <v>-49</v>
      </c>
      <c r="I15" s="455">
        <v>-33</v>
      </c>
      <c r="J15" s="455">
        <v>-18</v>
      </c>
      <c r="K15" s="453"/>
      <c r="L15" s="453"/>
      <c r="M15" s="453"/>
      <c r="N15" s="453"/>
    </row>
    <row r="16" spans="1:14">
      <c r="A16" s="345" t="s">
        <v>189</v>
      </c>
      <c r="B16" s="346" t="s">
        <v>71</v>
      </c>
      <c r="C16" s="318">
        <v>931950</v>
      </c>
      <c r="D16" s="318">
        <v>656070</v>
      </c>
      <c r="E16" s="318">
        <v>387754</v>
      </c>
      <c r="F16" s="318">
        <v>192544</v>
      </c>
      <c r="G16" s="347">
        <v>776265</v>
      </c>
      <c r="H16" s="347">
        <v>577081</v>
      </c>
      <c r="I16" s="347">
        <v>389056</v>
      </c>
      <c r="J16" s="317">
        <v>198120</v>
      </c>
      <c r="K16" s="318">
        <v>740628</v>
      </c>
      <c r="L16" s="318">
        <v>544026</v>
      </c>
      <c r="M16" s="318">
        <v>359224</v>
      </c>
      <c r="N16" s="318">
        <v>177373</v>
      </c>
    </row>
    <row r="17" spans="1:14">
      <c r="A17" s="345" t="s">
        <v>190</v>
      </c>
      <c r="B17" s="346" t="s">
        <v>205</v>
      </c>
      <c r="C17" s="318">
        <v>14101</v>
      </c>
      <c r="D17" s="318">
        <v>13650</v>
      </c>
      <c r="E17" s="318">
        <v>10226</v>
      </c>
      <c r="F17" s="318">
        <v>539</v>
      </c>
      <c r="G17" s="347">
        <v>34339</v>
      </c>
      <c r="H17" s="347">
        <v>13786</v>
      </c>
      <c r="I17" s="347">
        <v>13461</v>
      </c>
      <c r="J17" s="317">
        <v>584</v>
      </c>
      <c r="K17" s="318">
        <v>12416</v>
      </c>
      <c r="L17" s="318">
        <v>11631</v>
      </c>
      <c r="M17" s="318">
        <v>11124</v>
      </c>
      <c r="N17" s="318">
        <v>312</v>
      </c>
    </row>
    <row r="18" spans="1:14">
      <c r="A18" s="345" t="s">
        <v>191</v>
      </c>
      <c r="B18" s="346" t="s">
        <v>206</v>
      </c>
      <c r="C18" s="318">
        <v>113993</v>
      </c>
      <c r="D18" s="318">
        <v>77186</v>
      </c>
      <c r="E18" s="318">
        <v>27465</v>
      </c>
      <c r="F18" s="318">
        <v>22062</v>
      </c>
      <c r="G18" s="347">
        <v>104022</v>
      </c>
      <c r="H18" s="347">
        <v>190944</v>
      </c>
      <c r="I18" s="347">
        <v>170065</v>
      </c>
      <c r="J18" s="317">
        <v>153634</v>
      </c>
      <c r="K18" s="318">
        <v>103134</v>
      </c>
      <c r="L18" s="318">
        <v>71022</v>
      </c>
      <c r="M18" s="318">
        <v>50533</v>
      </c>
      <c r="N18" s="318">
        <v>24664</v>
      </c>
    </row>
    <row r="19" spans="1:14">
      <c r="A19" s="345" t="s">
        <v>435</v>
      </c>
      <c r="B19" s="346" t="s">
        <v>90</v>
      </c>
      <c r="C19" s="318">
        <v>51079</v>
      </c>
      <c r="D19" s="318">
        <v>34771</v>
      </c>
      <c r="E19" s="318">
        <v>15260</v>
      </c>
      <c r="F19" s="318">
        <v>6337</v>
      </c>
      <c r="G19" s="347">
        <v>44209</v>
      </c>
      <c r="H19" s="347">
        <v>30657</v>
      </c>
      <c r="I19" s="347">
        <v>19659</v>
      </c>
      <c r="J19" s="317">
        <v>11485</v>
      </c>
      <c r="K19" s="318">
        <v>58190</v>
      </c>
      <c r="L19" s="318">
        <v>48173</v>
      </c>
      <c r="M19" s="318">
        <v>24608</v>
      </c>
      <c r="N19" s="318">
        <v>10310</v>
      </c>
    </row>
    <row r="20" spans="1:14">
      <c r="A20" s="348"/>
      <c r="B20" s="349" t="s">
        <v>436</v>
      </c>
      <c r="C20" s="352">
        <v>2275662</v>
      </c>
      <c r="D20" s="352">
        <v>1643770</v>
      </c>
      <c r="E20" s="352">
        <v>986889</v>
      </c>
      <c r="F20" s="352">
        <v>495378</v>
      </c>
      <c r="G20" s="350">
        <v>2081272</v>
      </c>
      <c r="H20" s="350">
        <v>1662560</v>
      </c>
      <c r="I20" s="350">
        <v>1165743</v>
      </c>
      <c r="J20" s="351">
        <v>657057</v>
      </c>
      <c r="K20" s="352">
        <v>2038847</v>
      </c>
      <c r="L20" s="352">
        <v>1525189</v>
      </c>
      <c r="M20" s="352">
        <v>1015608</v>
      </c>
      <c r="N20" s="352">
        <v>500773</v>
      </c>
    </row>
    <row r="21" spans="1:14">
      <c r="A21" s="345" t="s">
        <v>437</v>
      </c>
      <c r="B21" s="346" t="s">
        <v>438</v>
      </c>
      <c r="C21" s="318">
        <v>-1049686</v>
      </c>
      <c r="D21" s="318">
        <v>-657676</v>
      </c>
      <c r="E21" s="318">
        <v>-426740</v>
      </c>
      <c r="F21" s="318">
        <v>-213631</v>
      </c>
      <c r="G21" s="347">
        <v>-821494</v>
      </c>
      <c r="H21" s="347">
        <v>-614987</v>
      </c>
      <c r="I21" s="347">
        <v>-420434</v>
      </c>
      <c r="J21" s="317">
        <v>-207534</v>
      </c>
      <c r="K21" s="318">
        <v>-783478</v>
      </c>
      <c r="L21" s="318">
        <v>-577332</v>
      </c>
      <c r="M21" s="318">
        <v>-385676</v>
      </c>
      <c r="N21" s="318">
        <v>-194125</v>
      </c>
    </row>
    <row r="22" spans="1:14">
      <c r="A22" s="345" t="s">
        <v>439</v>
      </c>
      <c r="B22" s="346" t="s">
        <v>210</v>
      </c>
      <c r="C22" s="318">
        <v>-451830</v>
      </c>
      <c r="D22" s="318">
        <v>-305357</v>
      </c>
      <c r="E22" s="318">
        <v>-187134</v>
      </c>
      <c r="F22" s="318">
        <v>-90930</v>
      </c>
      <c r="G22" s="347">
        <v>-442431</v>
      </c>
      <c r="H22" s="347">
        <v>-316589</v>
      </c>
      <c r="I22" s="347">
        <v>-212266</v>
      </c>
      <c r="J22" s="317">
        <v>-102285</v>
      </c>
      <c r="K22" s="318">
        <v>-425611</v>
      </c>
      <c r="L22" s="318">
        <v>-308957</v>
      </c>
      <c r="M22" s="318">
        <v>-201492</v>
      </c>
      <c r="N22" s="318">
        <v>-96628</v>
      </c>
    </row>
    <row r="23" spans="1:14" s="456" customFormat="1">
      <c r="A23" s="452"/>
      <c r="B23" s="451" t="s">
        <v>504</v>
      </c>
      <c r="C23" s="453">
        <v>-17077</v>
      </c>
      <c r="D23" s="453">
        <v>-13524</v>
      </c>
      <c r="E23" s="453">
        <v>-8699</v>
      </c>
      <c r="F23" s="453">
        <v>-4692</v>
      </c>
      <c r="G23" s="454">
        <v>-63032</v>
      </c>
      <c r="H23" s="454">
        <v>-47038</v>
      </c>
      <c r="I23" s="454">
        <v>-31155</v>
      </c>
      <c r="J23" s="455">
        <v>-15615</v>
      </c>
      <c r="K23" s="453"/>
      <c r="L23" s="453"/>
      <c r="M23" s="453"/>
      <c r="N23" s="453"/>
    </row>
    <row r="24" spans="1:14">
      <c r="A24" s="345" t="s">
        <v>440</v>
      </c>
      <c r="B24" s="346" t="s">
        <v>492</v>
      </c>
      <c r="C24" s="318">
        <v>-185076</v>
      </c>
      <c r="D24" s="318">
        <v>-108741</v>
      </c>
      <c r="E24" s="318">
        <v>-68552</v>
      </c>
      <c r="F24" s="318">
        <v>-33172</v>
      </c>
      <c r="G24" s="347">
        <v>-118939</v>
      </c>
      <c r="H24" s="347">
        <v>-79258</v>
      </c>
      <c r="I24" s="347">
        <v>-56325</v>
      </c>
      <c r="J24" s="317">
        <v>-21339</v>
      </c>
      <c r="K24" s="318">
        <v>-87429</v>
      </c>
      <c r="L24" s="318">
        <v>-61350</v>
      </c>
      <c r="M24" s="318">
        <v>-40697</v>
      </c>
      <c r="N24" s="318">
        <v>-18685</v>
      </c>
    </row>
    <row r="25" spans="1:14" s="456" customFormat="1">
      <c r="A25" s="452"/>
      <c r="B25" s="451" t="s">
        <v>505</v>
      </c>
      <c r="C25" s="453">
        <v>-58059</v>
      </c>
      <c r="D25" s="453">
        <v>-38417</v>
      </c>
      <c r="E25" s="453">
        <v>-22384</v>
      </c>
      <c r="F25" s="453">
        <v>-11249</v>
      </c>
      <c r="G25" s="454">
        <v>-2941</v>
      </c>
      <c r="H25" s="454">
        <v>-2200</v>
      </c>
      <c r="I25" s="454">
        <v>-1459</v>
      </c>
      <c r="J25" s="455">
        <v>-726</v>
      </c>
      <c r="K25" s="453"/>
      <c r="L25" s="453"/>
      <c r="M25" s="453"/>
      <c r="N25" s="453"/>
    </row>
    <row r="26" spans="1:14">
      <c r="A26" s="348"/>
      <c r="B26" s="349" t="s">
        <v>212</v>
      </c>
      <c r="C26" s="352">
        <v>-1686592</v>
      </c>
      <c r="D26" s="352">
        <v>-1071774</v>
      </c>
      <c r="E26" s="352">
        <v>-682426</v>
      </c>
      <c r="F26" s="352">
        <v>-337733</v>
      </c>
      <c r="G26" s="350">
        <v>-1382864</v>
      </c>
      <c r="H26" s="350">
        <v>-1010834</v>
      </c>
      <c r="I26" s="350">
        <v>-689025</v>
      </c>
      <c r="J26" s="351">
        <f>SUM(J21:J24)</f>
        <v>-346773</v>
      </c>
      <c r="K26" s="352">
        <v>-1296518</v>
      </c>
      <c r="L26" s="352">
        <v>-947639</v>
      </c>
      <c r="M26" s="352">
        <v>-627865</v>
      </c>
      <c r="N26" s="352">
        <v>-309438</v>
      </c>
    </row>
    <row r="27" spans="1:14">
      <c r="A27" s="353"/>
      <c r="B27" s="354" t="s">
        <v>213</v>
      </c>
      <c r="C27" s="357">
        <v>589070</v>
      </c>
      <c r="D27" s="357">
        <v>571996</v>
      </c>
      <c r="E27" s="357">
        <v>304463</v>
      </c>
      <c r="F27" s="357">
        <v>157645</v>
      </c>
      <c r="G27" s="355">
        <v>698408</v>
      </c>
      <c r="H27" s="355">
        <v>651726</v>
      </c>
      <c r="I27" s="355">
        <v>476718</v>
      </c>
      <c r="J27" s="356">
        <f>+J20+J26</f>
        <v>310284</v>
      </c>
      <c r="K27" s="357">
        <v>742329</v>
      </c>
      <c r="L27" s="357">
        <v>577550</v>
      </c>
      <c r="M27" s="357">
        <v>387743</v>
      </c>
      <c r="N27" s="357">
        <v>191335</v>
      </c>
    </row>
    <row r="28" spans="1:14">
      <c r="A28" s="358" t="s">
        <v>194</v>
      </c>
      <c r="B28" s="359" t="s">
        <v>486</v>
      </c>
      <c r="C28" s="318">
        <v>-447547</v>
      </c>
      <c r="D28" s="318">
        <v>-308021</v>
      </c>
      <c r="E28" s="318">
        <v>-147036</v>
      </c>
      <c r="F28" s="318">
        <v>-72485</v>
      </c>
      <c r="G28" s="347">
        <v>-225772</v>
      </c>
      <c r="H28" s="347">
        <v>-155206</v>
      </c>
      <c r="I28" s="347">
        <v>-84934</v>
      </c>
      <c r="J28" s="317">
        <v>-26141</v>
      </c>
      <c r="K28" s="318">
        <v>-535975</v>
      </c>
      <c r="L28" s="318">
        <v>-412954</v>
      </c>
      <c r="M28" s="318">
        <v>-323232</v>
      </c>
      <c r="N28" s="318">
        <v>-133573</v>
      </c>
    </row>
    <row r="29" spans="1:14">
      <c r="A29" s="358" t="s">
        <v>442</v>
      </c>
      <c r="B29" s="359" t="s">
        <v>493</v>
      </c>
      <c r="C29" s="318">
        <v>1256</v>
      </c>
      <c r="D29" s="318">
        <v>582</v>
      </c>
      <c r="E29" s="318">
        <v>29</v>
      </c>
      <c r="F29" s="318">
        <v>421</v>
      </c>
      <c r="G29" s="347">
        <v>2066</v>
      </c>
      <c r="H29" s="347">
        <v>2054</v>
      </c>
      <c r="I29" s="347">
        <v>1904</v>
      </c>
      <c r="J29" s="317">
        <v>1763</v>
      </c>
      <c r="K29" s="318">
        <v>-104628</v>
      </c>
      <c r="L29" s="318">
        <v>-101000</v>
      </c>
      <c r="M29" s="318">
        <v>-71617</v>
      </c>
      <c r="N29" s="318">
        <v>-17381</v>
      </c>
    </row>
    <row r="30" spans="1:14">
      <c r="A30" s="358">
        <v>140</v>
      </c>
      <c r="B30" s="359" t="s">
        <v>443</v>
      </c>
      <c r="C30" s="318">
        <v>-2979</v>
      </c>
      <c r="D30" s="318">
        <v>-1618</v>
      </c>
      <c r="E30" s="318">
        <v>-967</v>
      </c>
      <c r="F30" s="318">
        <v>-891</v>
      </c>
      <c r="G30" s="347">
        <v>-2956</v>
      </c>
      <c r="H30" s="347">
        <v>-2719</v>
      </c>
      <c r="I30" s="347">
        <v>-1183</v>
      </c>
      <c r="J30" s="317">
        <v>0</v>
      </c>
      <c r="K30" s="318">
        <v>0</v>
      </c>
      <c r="L30" s="318">
        <v>0</v>
      </c>
      <c r="M30" s="318">
        <v>0</v>
      </c>
      <c r="N30" s="318">
        <v>0</v>
      </c>
    </row>
    <row r="31" spans="1:14">
      <c r="A31" s="360"/>
      <c r="B31" s="349" t="s">
        <v>488</v>
      </c>
      <c r="C31" s="352">
        <v>-449270</v>
      </c>
      <c r="D31" s="352">
        <v>-309057</v>
      </c>
      <c r="E31" s="352">
        <v>-147974</v>
      </c>
      <c r="F31" s="352">
        <v>-72955</v>
      </c>
      <c r="G31" s="350">
        <v>-226662</v>
      </c>
      <c r="H31" s="350">
        <v>-155871</v>
      </c>
      <c r="I31" s="350">
        <v>-84213</v>
      </c>
      <c r="J31" s="351">
        <f>SUM(J28:J30)</f>
        <v>-24378</v>
      </c>
      <c r="K31" s="352">
        <v>-640603</v>
      </c>
      <c r="L31" s="352">
        <v>-513954</v>
      </c>
      <c r="M31" s="352">
        <v>-394849</v>
      </c>
      <c r="N31" s="352">
        <v>-150954</v>
      </c>
    </row>
    <row r="32" spans="1:14">
      <c r="A32" s="358">
        <v>200</v>
      </c>
      <c r="B32" s="359" t="s">
        <v>87</v>
      </c>
      <c r="C32" s="318">
        <v>-12193</v>
      </c>
      <c r="D32" s="318">
        <v>-9202</v>
      </c>
      <c r="E32" s="318">
        <v>-11693</v>
      </c>
      <c r="F32" s="318">
        <v>-1995</v>
      </c>
      <c r="G32" s="347">
        <v>-25194</v>
      </c>
      <c r="H32" s="347">
        <v>-49130</v>
      </c>
      <c r="I32" s="347">
        <v>-37039</v>
      </c>
      <c r="J32" s="317">
        <v>-11663</v>
      </c>
      <c r="K32" s="318">
        <v>-45891</v>
      </c>
      <c r="L32" s="318">
        <v>-7990</v>
      </c>
      <c r="M32" s="318">
        <v>-5168</v>
      </c>
      <c r="N32" s="318">
        <v>-1014</v>
      </c>
    </row>
    <row r="33" spans="1:14">
      <c r="A33" s="361" t="s">
        <v>235</v>
      </c>
      <c r="B33" s="359" t="s">
        <v>444</v>
      </c>
      <c r="C33" s="318">
        <v>-60681</v>
      </c>
      <c r="D33" s="318">
        <v>-58414</v>
      </c>
      <c r="E33" s="318">
        <v>-32643</v>
      </c>
      <c r="F33" s="318">
        <v>-23184</v>
      </c>
      <c r="G33" s="347">
        <v>-52325</v>
      </c>
      <c r="H33" s="347">
        <v>-52400</v>
      </c>
      <c r="I33" s="347">
        <v>-28952</v>
      </c>
      <c r="J33" s="317">
        <v>-20282</v>
      </c>
      <c r="K33" s="318">
        <v>-37721</v>
      </c>
      <c r="L33" s="318">
        <v>-36152</v>
      </c>
      <c r="M33" s="318">
        <v>-15947</v>
      </c>
      <c r="N33" s="318">
        <v>-18061</v>
      </c>
    </row>
    <row r="34" spans="1:14" ht="18.75">
      <c r="A34" s="362" t="s">
        <v>445</v>
      </c>
      <c r="B34" s="346" t="s">
        <v>446</v>
      </c>
      <c r="C34" s="318">
        <v>6611</v>
      </c>
      <c r="D34" s="318">
        <v>8810</v>
      </c>
      <c r="E34" s="318">
        <v>8395</v>
      </c>
      <c r="F34" s="318">
        <v>3809</v>
      </c>
      <c r="G34" s="347">
        <v>-48701</v>
      </c>
      <c r="H34" s="347">
        <v>8953</v>
      </c>
      <c r="I34" s="347">
        <v>5418</v>
      </c>
      <c r="J34" s="317">
        <v>2827</v>
      </c>
      <c r="K34" s="318">
        <v>-9886</v>
      </c>
      <c r="L34" s="318">
        <v>11433</v>
      </c>
      <c r="M34" s="318">
        <v>6548</v>
      </c>
      <c r="N34" s="318">
        <v>3705</v>
      </c>
    </row>
    <row r="35" spans="1:14">
      <c r="A35" s="363" t="s">
        <v>447</v>
      </c>
      <c r="B35" s="359" t="s">
        <v>308</v>
      </c>
      <c r="C35" s="318">
        <v>343361</v>
      </c>
      <c r="D35" s="318">
        <v>353805</v>
      </c>
      <c r="E35" s="318">
        <v>0</v>
      </c>
      <c r="F35" s="318">
        <v>0</v>
      </c>
      <c r="G35" s="347">
        <v>0</v>
      </c>
      <c r="H35" s="347">
        <v>0</v>
      </c>
      <c r="I35" s="347">
        <v>0</v>
      </c>
      <c r="J35" s="317">
        <v>0</v>
      </c>
      <c r="K35" s="318">
        <v>190892</v>
      </c>
      <c r="L35" s="318">
        <v>130722</v>
      </c>
      <c r="M35" s="318">
        <v>130722</v>
      </c>
      <c r="N35" s="318">
        <v>0</v>
      </c>
    </row>
    <row r="36" spans="1:14">
      <c r="A36" s="360" t="s">
        <v>198</v>
      </c>
      <c r="B36" s="349" t="s">
        <v>448</v>
      </c>
      <c r="C36" s="352">
        <v>416898</v>
      </c>
      <c r="D36" s="352">
        <v>557938</v>
      </c>
      <c r="E36" s="352">
        <v>120548</v>
      </c>
      <c r="F36" s="352">
        <v>63320</v>
      </c>
      <c r="G36" s="350">
        <v>345526</v>
      </c>
      <c r="H36" s="350">
        <v>403278</v>
      </c>
      <c r="I36" s="350">
        <v>331932</v>
      </c>
      <c r="J36" s="351">
        <f>+J27+SUM(J31:J35)</f>
        <v>256788</v>
      </c>
      <c r="K36" s="352">
        <v>199120</v>
      </c>
      <c r="L36" s="352">
        <v>161609</v>
      </c>
      <c r="M36" s="352">
        <v>109049</v>
      </c>
      <c r="N36" s="352">
        <v>25011</v>
      </c>
    </row>
    <row r="37" spans="1:14">
      <c r="A37" s="361" t="s">
        <v>449</v>
      </c>
      <c r="B37" s="359" t="s">
        <v>450</v>
      </c>
      <c r="C37" s="318">
        <v>-22446</v>
      </c>
      <c r="D37" s="318">
        <v>-19945</v>
      </c>
      <c r="E37" s="318">
        <v>-11279</v>
      </c>
      <c r="F37" s="318">
        <v>-12266</v>
      </c>
      <c r="G37" s="347">
        <v>100264</v>
      </c>
      <c r="H37" s="347">
        <v>-23974</v>
      </c>
      <c r="I37" s="347">
        <v>-9768</v>
      </c>
      <c r="J37" s="317">
        <v>-6918</v>
      </c>
      <c r="K37" s="318">
        <v>-22238</v>
      </c>
      <c r="L37" s="318">
        <v>-13513</v>
      </c>
      <c r="M37" s="318">
        <v>10183</v>
      </c>
      <c r="N37" s="318">
        <v>-7743</v>
      </c>
    </row>
    <row r="38" spans="1:14">
      <c r="A38" s="360" t="s">
        <v>201</v>
      </c>
      <c r="B38" s="349" t="s">
        <v>222</v>
      </c>
      <c r="C38" s="352">
        <v>394452</v>
      </c>
      <c r="D38" s="352">
        <v>537993</v>
      </c>
      <c r="E38" s="352">
        <v>109269</v>
      </c>
      <c r="F38" s="352">
        <v>51054</v>
      </c>
      <c r="G38" s="350">
        <v>445790</v>
      </c>
      <c r="H38" s="350">
        <v>379304</v>
      </c>
      <c r="I38" s="350">
        <v>322164</v>
      </c>
      <c r="J38" s="351">
        <f>+J36+J37</f>
        <v>249870</v>
      </c>
      <c r="K38" s="352">
        <v>176882</v>
      </c>
      <c r="L38" s="352">
        <v>148096</v>
      </c>
      <c r="M38" s="352">
        <v>119232</v>
      </c>
      <c r="N38" s="352">
        <v>17268</v>
      </c>
    </row>
    <row r="39" spans="1:14">
      <c r="A39" s="363" t="s">
        <v>202</v>
      </c>
      <c r="B39" s="346" t="s">
        <v>351</v>
      </c>
      <c r="C39" s="318">
        <v>-14869</v>
      </c>
      <c r="D39" s="318">
        <v>-15068</v>
      </c>
      <c r="E39" s="318">
        <v>-8777</v>
      </c>
      <c r="F39" s="318">
        <v>-3083</v>
      </c>
      <c r="G39" s="347">
        <v>-43837</v>
      </c>
      <c r="H39" s="347">
        <v>-21178</v>
      </c>
      <c r="I39" s="347">
        <v>-14279</v>
      </c>
      <c r="J39" s="317">
        <v>-14462</v>
      </c>
      <c r="K39" s="318">
        <v>-444</v>
      </c>
      <c r="L39" s="318">
        <v>862</v>
      </c>
      <c r="M39" s="318">
        <v>-170</v>
      </c>
      <c r="N39" s="318">
        <v>-2710</v>
      </c>
    </row>
    <row r="40" spans="1:14">
      <c r="A40" s="364" t="s">
        <v>451</v>
      </c>
      <c r="B40" s="365" t="s">
        <v>224</v>
      </c>
      <c r="C40" s="352">
        <v>379583</v>
      </c>
      <c r="D40" s="352">
        <v>522925</v>
      </c>
      <c r="E40" s="352">
        <v>100492</v>
      </c>
      <c r="F40" s="352">
        <v>47971</v>
      </c>
      <c r="G40" s="350">
        <v>401953</v>
      </c>
      <c r="H40" s="350">
        <v>358126</v>
      </c>
      <c r="I40" s="350">
        <v>307702</v>
      </c>
      <c r="J40" s="351">
        <f>+J38+J39</f>
        <v>235408</v>
      </c>
      <c r="K40" s="352">
        <v>176438</v>
      </c>
      <c r="L40" s="352">
        <v>148958</v>
      </c>
      <c r="M40" s="352">
        <v>119062</v>
      </c>
      <c r="N40" s="352">
        <v>14558</v>
      </c>
    </row>
    <row r="42" spans="1:14">
      <c r="B42" s="326" t="s">
        <v>239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</row>
    <row r="43" spans="1:14">
      <c r="B43" s="327" t="s">
        <v>494</v>
      </c>
      <c r="C43" s="329">
        <v>137269</v>
      </c>
      <c r="D43" s="329">
        <v>100051</v>
      </c>
      <c r="E43" s="329">
        <v>63727</v>
      </c>
      <c r="F43" s="329">
        <v>31746</v>
      </c>
      <c r="G43" s="328">
        <v>126014</v>
      </c>
      <c r="H43" s="328">
        <v>94974</v>
      </c>
      <c r="I43" s="328">
        <v>63452</v>
      </c>
      <c r="J43" s="328">
        <v>31823</v>
      </c>
      <c r="K43" s="329">
        <v>126175</v>
      </c>
      <c r="L43" s="329">
        <v>92364</v>
      </c>
      <c r="M43" s="329">
        <v>65193</v>
      </c>
      <c r="N43" s="329">
        <v>30405</v>
      </c>
    </row>
    <row r="44" spans="1:14">
      <c r="B44" s="327" t="s">
        <v>444</v>
      </c>
      <c r="C44" s="329">
        <v>-60681</v>
      </c>
      <c r="D44" s="329">
        <v>-58414</v>
      </c>
      <c r="E44" s="329">
        <v>-32643</v>
      </c>
      <c r="F44" s="329">
        <v>-23184</v>
      </c>
      <c r="G44" s="328">
        <v>-52325</v>
      </c>
      <c r="H44" s="328">
        <v>-52400</v>
      </c>
      <c r="I44" s="328">
        <v>-28952</v>
      </c>
      <c r="J44" s="328">
        <v>-20282</v>
      </c>
      <c r="K44" s="329">
        <v>-37721</v>
      </c>
      <c r="L44" s="329">
        <v>-36152</v>
      </c>
      <c r="M44" s="329">
        <v>-15947</v>
      </c>
      <c r="N44" s="329">
        <v>-18061</v>
      </c>
    </row>
    <row r="45" spans="1:14">
      <c r="B45" s="323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5"/>
  <sheetViews>
    <sheetView topLeftCell="A16" workbookViewId="0">
      <selection activeCell="D60" sqref="D60"/>
    </sheetView>
  </sheetViews>
  <sheetFormatPr defaultColWidth="52" defaultRowHeight="12.75"/>
  <cols>
    <col min="1" max="1" width="9" style="323" bestFit="1" customWidth="1"/>
    <col min="2" max="2" width="51" style="323" bestFit="1" customWidth="1"/>
    <col min="3" max="6" width="13.5703125" style="323" customWidth="1"/>
    <col min="7" max="7" width="10.85546875" style="323" customWidth="1"/>
    <col min="8" max="8" width="11.85546875" style="323" customWidth="1"/>
    <col min="9" max="10" width="10.7109375" style="323" customWidth="1"/>
    <col min="11" max="11" width="12.5703125" style="323" bestFit="1" customWidth="1"/>
    <col min="12" max="12" width="12.85546875" style="323" bestFit="1" customWidth="1"/>
    <col min="13" max="13" width="12.7109375" style="323" bestFit="1" customWidth="1"/>
    <col min="14" max="14" width="12.85546875" style="323" bestFit="1" customWidth="1"/>
    <col min="15" max="16384" width="52" style="323"/>
  </cols>
  <sheetData>
    <row r="8" spans="1:14" ht="18.75">
      <c r="A8" s="332" t="s">
        <v>476</v>
      </c>
    </row>
    <row r="11" spans="1:14" ht="13.5" thickBot="1"/>
    <row r="12" spans="1:14" ht="31.5" customHeight="1" thickBot="1">
      <c r="A12" s="468" t="s">
        <v>187</v>
      </c>
      <c r="B12" s="468">
        <f>$S$71</f>
        <v>0</v>
      </c>
      <c r="C12" s="324" t="s">
        <v>506</v>
      </c>
      <c r="D12" s="324" t="s">
        <v>509</v>
      </c>
      <c r="E12" s="324" t="s">
        <v>517</v>
      </c>
      <c r="F12" s="324" t="s">
        <v>522</v>
      </c>
      <c r="G12" s="344" t="s">
        <v>468</v>
      </c>
      <c r="H12" s="344" t="s">
        <v>354</v>
      </c>
      <c r="I12" s="344" t="s">
        <v>483</v>
      </c>
      <c r="J12" s="344" t="s">
        <v>498</v>
      </c>
      <c r="K12" s="324" t="s">
        <v>434</v>
      </c>
      <c r="L12" s="324" t="s">
        <v>302</v>
      </c>
      <c r="M12" s="324" t="s">
        <v>305</v>
      </c>
      <c r="N12" s="324" t="s">
        <v>309</v>
      </c>
    </row>
    <row r="13" spans="1:14">
      <c r="A13" s="345" t="s">
        <v>188</v>
      </c>
      <c r="B13" s="346" t="s">
        <v>68</v>
      </c>
      <c r="C13" s="318">
        <v>273896</v>
      </c>
      <c r="D13" s="318">
        <v>272288</v>
      </c>
      <c r="E13" s="318">
        <v>315909</v>
      </c>
      <c r="F13" s="318">
        <v>302446</v>
      </c>
      <c r="G13" s="317">
        <v>293234</v>
      </c>
      <c r="H13" s="317">
        <v>280268</v>
      </c>
      <c r="I13" s="317">
        <v>276590</v>
      </c>
      <c r="J13" s="317">
        <v>272345</v>
      </c>
      <c r="K13" s="318">
        <v>288114</v>
      </c>
      <c r="L13" s="318">
        <v>282005</v>
      </c>
      <c r="M13" s="318">
        <v>280218</v>
      </c>
      <c r="N13" s="318">
        <v>274142</v>
      </c>
    </row>
    <row r="14" spans="1:14" s="456" customFormat="1">
      <c r="A14" s="452"/>
      <c r="B14" s="451" t="s">
        <v>510</v>
      </c>
      <c r="C14" s="453">
        <v>13352</v>
      </c>
      <c r="D14" s="453">
        <v>15083</v>
      </c>
      <c r="E14" s="453">
        <v>11748</v>
      </c>
      <c r="F14" s="453">
        <v>3460</v>
      </c>
      <c r="G14" s="455">
        <v>25637</v>
      </c>
      <c r="H14" s="455">
        <v>20757</v>
      </c>
      <c r="I14" s="455">
        <v>17576</v>
      </c>
      <c r="J14" s="455">
        <v>12397</v>
      </c>
      <c r="K14" s="453"/>
      <c r="L14" s="453"/>
      <c r="M14" s="453"/>
      <c r="N14" s="453"/>
    </row>
    <row r="15" spans="1:14" s="456" customFormat="1">
      <c r="A15" s="452"/>
      <c r="B15" s="451" t="s">
        <v>503</v>
      </c>
      <c r="C15" s="453">
        <v>-361</v>
      </c>
      <c r="D15" s="453">
        <v>-381</v>
      </c>
      <c r="E15" s="453">
        <v>-563</v>
      </c>
      <c r="F15" s="453">
        <v>-529</v>
      </c>
      <c r="G15" s="455">
        <v>-18</v>
      </c>
      <c r="H15" s="455">
        <v>-15</v>
      </c>
      <c r="I15" s="455">
        <v>-16</v>
      </c>
      <c r="J15" s="455">
        <v>-15</v>
      </c>
      <c r="K15" s="453"/>
      <c r="L15" s="453"/>
      <c r="M15" s="453"/>
      <c r="N15" s="453"/>
    </row>
    <row r="16" spans="1:14">
      <c r="A16" s="345" t="s">
        <v>189</v>
      </c>
      <c r="B16" s="346" t="s">
        <v>71</v>
      </c>
      <c r="C16" s="318">
        <v>192544</v>
      </c>
      <c r="D16" s="318">
        <v>195210</v>
      </c>
      <c r="E16" s="318">
        <v>268316</v>
      </c>
      <c r="F16" s="318">
        <v>275880</v>
      </c>
      <c r="G16" s="317">
        <v>198120</v>
      </c>
      <c r="H16" s="317">
        <v>190936</v>
      </c>
      <c r="I16" s="347">
        <v>188025</v>
      </c>
      <c r="J16" s="347">
        <v>199184</v>
      </c>
      <c r="K16" s="318">
        <v>177373</v>
      </c>
      <c r="L16" s="318">
        <v>181851</v>
      </c>
      <c r="M16" s="318">
        <v>184802</v>
      </c>
      <c r="N16" s="318">
        <v>196602</v>
      </c>
    </row>
    <row r="17" spans="1:14">
      <c r="A17" s="345" t="s">
        <v>190</v>
      </c>
      <c r="B17" s="346" t="s">
        <v>205</v>
      </c>
      <c r="C17" s="318">
        <v>539</v>
      </c>
      <c r="D17" s="318">
        <v>9687</v>
      </c>
      <c r="E17" s="318">
        <v>3424</v>
      </c>
      <c r="F17" s="318">
        <v>451</v>
      </c>
      <c r="G17" s="317">
        <v>584</v>
      </c>
      <c r="H17" s="317">
        <v>12877</v>
      </c>
      <c r="I17" s="347">
        <v>325</v>
      </c>
      <c r="J17" s="347">
        <v>20553</v>
      </c>
      <c r="K17" s="318">
        <v>312</v>
      </c>
      <c r="L17" s="318">
        <v>10812</v>
      </c>
      <c r="M17" s="318">
        <v>507</v>
      </c>
      <c r="N17" s="318">
        <v>785</v>
      </c>
    </row>
    <row r="18" spans="1:14">
      <c r="A18" s="345" t="s">
        <v>191</v>
      </c>
      <c r="B18" s="346" t="s">
        <v>206</v>
      </c>
      <c r="C18" s="318">
        <v>22062</v>
      </c>
      <c r="D18" s="318">
        <v>5403</v>
      </c>
      <c r="E18" s="318">
        <v>49721</v>
      </c>
      <c r="F18" s="318">
        <v>36807</v>
      </c>
      <c r="G18" s="317">
        <v>153634</v>
      </c>
      <c r="H18" s="317">
        <v>16431</v>
      </c>
      <c r="I18" s="347">
        <v>20879</v>
      </c>
      <c r="J18" s="347">
        <v>-86922</v>
      </c>
      <c r="K18" s="318">
        <v>24664</v>
      </c>
      <c r="L18" s="318">
        <v>25869</v>
      </c>
      <c r="M18" s="318">
        <v>20489</v>
      </c>
      <c r="N18" s="318">
        <v>32112</v>
      </c>
    </row>
    <row r="19" spans="1:14">
      <c r="A19" s="345" t="s">
        <v>435</v>
      </c>
      <c r="B19" s="346" t="s">
        <v>90</v>
      </c>
      <c r="C19" s="318">
        <v>6337</v>
      </c>
      <c r="D19" s="318">
        <v>8923</v>
      </c>
      <c r="E19" s="318">
        <v>19511</v>
      </c>
      <c r="F19" s="318">
        <v>16308</v>
      </c>
      <c r="G19" s="317">
        <v>11485</v>
      </c>
      <c r="H19" s="317">
        <v>8174</v>
      </c>
      <c r="I19" s="347">
        <v>10998</v>
      </c>
      <c r="J19" s="347">
        <v>13552</v>
      </c>
      <c r="K19" s="318">
        <v>10310</v>
      </c>
      <c r="L19" s="318">
        <v>14298</v>
      </c>
      <c r="M19" s="318">
        <v>23565</v>
      </c>
      <c r="N19" s="318">
        <v>10017</v>
      </c>
    </row>
    <row r="20" spans="1:14">
      <c r="A20" s="348"/>
      <c r="B20" s="349" t="s">
        <v>436</v>
      </c>
      <c r="C20" s="352">
        <v>495378</v>
      </c>
      <c r="D20" s="352">
        <v>491511</v>
      </c>
      <c r="E20" s="352">
        <v>656881</v>
      </c>
      <c r="F20" s="352">
        <v>631892</v>
      </c>
      <c r="G20" s="351">
        <v>657057</v>
      </c>
      <c r="H20" s="351">
        <v>508686</v>
      </c>
      <c r="I20" s="350">
        <v>496817</v>
      </c>
      <c r="J20" s="350">
        <v>418712</v>
      </c>
      <c r="K20" s="352">
        <f t="shared" ref="K20:N20" si="0">SUM(K13:K19)</f>
        <v>500773</v>
      </c>
      <c r="L20" s="352">
        <f t="shared" si="0"/>
        <v>514835</v>
      </c>
      <c r="M20" s="352">
        <f t="shared" si="0"/>
        <v>509581</v>
      </c>
      <c r="N20" s="352">
        <f t="shared" si="0"/>
        <v>513658</v>
      </c>
    </row>
    <row r="21" spans="1:14">
      <c r="A21" s="345" t="s">
        <v>437</v>
      </c>
      <c r="B21" s="346" t="s">
        <v>438</v>
      </c>
      <c r="C21" s="318">
        <v>-213631</v>
      </c>
      <c r="D21" s="318">
        <v>-213109</v>
      </c>
      <c r="E21" s="318">
        <v>-230936</v>
      </c>
      <c r="F21" s="318">
        <v>-392010</v>
      </c>
      <c r="G21" s="317">
        <v>-207534</v>
      </c>
      <c r="H21" s="317">
        <v>-212900</v>
      </c>
      <c r="I21" s="347">
        <v>-194553</v>
      </c>
      <c r="J21" s="347">
        <v>-206507</v>
      </c>
      <c r="K21" s="318">
        <v>-194125</v>
      </c>
      <c r="L21" s="318">
        <v>-191551</v>
      </c>
      <c r="M21" s="318">
        <v>-191656</v>
      </c>
      <c r="N21" s="318">
        <v>-206146</v>
      </c>
    </row>
    <row r="22" spans="1:14">
      <c r="A22" s="345" t="s">
        <v>439</v>
      </c>
      <c r="B22" s="346" t="s">
        <v>210</v>
      </c>
      <c r="C22" s="318">
        <v>-90930</v>
      </c>
      <c r="D22" s="318">
        <v>-96204</v>
      </c>
      <c r="E22" s="318">
        <v>-118223</v>
      </c>
      <c r="F22" s="318">
        <v>-146473</v>
      </c>
      <c r="G22" s="317">
        <v>-102285</v>
      </c>
      <c r="H22" s="317">
        <v>-109981</v>
      </c>
      <c r="I22" s="347">
        <v>-104323</v>
      </c>
      <c r="J22" s="347">
        <v>-125842</v>
      </c>
      <c r="K22" s="318">
        <v>-96628</v>
      </c>
      <c r="L22" s="318">
        <v>-104864</v>
      </c>
      <c r="M22" s="318">
        <v>-107465</v>
      </c>
      <c r="N22" s="318">
        <v>-116654</v>
      </c>
    </row>
    <row r="23" spans="1:14">
      <c r="A23" s="345"/>
      <c r="B23" s="451" t="s">
        <v>504</v>
      </c>
      <c r="C23" s="318">
        <v>-4692</v>
      </c>
      <c r="D23" s="318">
        <v>-4007</v>
      </c>
      <c r="E23" s="318">
        <v>-4825</v>
      </c>
      <c r="F23" s="318">
        <v>-3553</v>
      </c>
      <c r="G23" s="317">
        <v>-15615</v>
      </c>
      <c r="H23" s="317">
        <v>-15540</v>
      </c>
      <c r="I23" s="347">
        <v>-15883</v>
      </c>
      <c r="J23" s="347">
        <v>-15994</v>
      </c>
      <c r="K23" s="318"/>
      <c r="L23" s="318"/>
      <c r="M23" s="318"/>
      <c r="N23" s="318"/>
    </row>
    <row r="24" spans="1:14">
      <c r="A24" s="345" t="s">
        <v>440</v>
      </c>
      <c r="B24" s="346" t="s">
        <v>441</v>
      </c>
      <c r="C24" s="318">
        <v>-33172</v>
      </c>
      <c r="D24" s="318">
        <v>-35380</v>
      </c>
      <c r="E24" s="318">
        <v>-40189</v>
      </c>
      <c r="F24" s="318">
        <v>-76335</v>
      </c>
      <c r="G24" s="317">
        <v>-21339</v>
      </c>
      <c r="H24" s="317">
        <v>-34986</v>
      </c>
      <c r="I24" s="347">
        <v>-22933</v>
      </c>
      <c r="J24" s="347">
        <v>-39681</v>
      </c>
      <c r="K24" s="318">
        <v>-18685</v>
      </c>
      <c r="L24" s="318">
        <v>-22012</v>
      </c>
      <c r="M24" s="318">
        <v>-20653</v>
      </c>
      <c r="N24" s="318">
        <v>-26079</v>
      </c>
    </row>
    <row r="25" spans="1:14">
      <c r="A25" s="345"/>
      <c r="B25" s="451" t="s">
        <v>505</v>
      </c>
      <c r="C25" s="318">
        <v>-11249</v>
      </c>
      <c r="D25" s="318">
        <v>-11135</v>
      </c>
      <c r="E25" s="318">
        <v>-16033</v>
      </c>
      <c r="F25" s="318">
        <v>-19642</v>
      </c>
      <c r="G25" s="317">
        <v>-726</v>
      </c>
      <c r="H25" s="317">
        <v>-733</v>
      </c>
      <c r="I25" s="347">
        <v>-741</v>
      </c>
      <c r="J25" s="347">
        <v>-741</v>
      </c>
      <c r="K25" s="318"/>
      <c r="L25" s="318"/>
      <c r="M25" s="318"/>
      <c r="N25" s="318"/>
    </row>
    <row r="26" spans="1:14">
      <c r="A26" s="348"/>
      <c r="B26" s="349" t="s">
        <v>212</v>
      </c>
      <c r="C26" s="352">
        <v>-337733</v>
      </c>
      <c r="D26" s="352">
        <v>-344693</v>
      </c>
      <c r="E26" s="352">
        <v>-389348</v>
      </c>
      <c r="F26" s="352">
        <v>-614818</v>
      </c>
      <c r="G26" s="351">
        <v>-331158</v>
      </c>
      <c r="H26" s="351">
        <v>-357867</v>
      </c>
      <c r="I26" s="350">
        <v>-321809</v>
      </c>
      <c r="J26" s="350">
        <v>-372030</v>
      </c>
      <c r="K26" s="352">
        <f t="shared" ref="K26:N26" si="1">SUM(K21:K24)</f>
        <v>-309438</v>
      </c>
      <c r="L26" s="352">
        <f t="shared" si="1"/>
        <v>-318427</v>
      </c>
      <c r="M26" s="352">
        <f t="shared" si="1"/>
        <v>-319774</v>
      </c>
      <c r="N26" s="352">
        <f t="shared" si="1"/>
        <v>-348879</v>
      </c>
    </row>
    <row r="27" spans="1:14">
      <c r="A27" s="353"/>
      <c r="B27" s="354" t="s">
        <v>213</v>
      </c>
      <c r="C27" s="357">
        <v>157645</v>
      </c>
      <c r="D27" s="357">
        <v>146818</v>
      </c>
      <c r="E27" s="357">
        <v>267533</v>
      </c>
      <c r="F27" s="357">
        <v>17074</v>
      </c>
      <c r="G27" s="356">
        <v>325899</v>
      </c>
      <c r="H27" s="356">
        <v>150819</v>
      </c>
      <c r="I27" s="355">
        <v>175008</v>
      </c>
      <c r="J27" s="355">
        <v>46682</v>
      </c>
      <c r="K27" s="357">
        <f t="shared" ref="K27:N27" si="2">+K20+K26</f>
        <v>191335</v>
      </c>
      <c r="L27" s="357">
        <f t="shared" si="2"/>
        <v>196408</v>
      </c>
      <c r="M27" s="357">
        <f t="shared" si="2"/>
        <v>189807</v>
      </c>
      <c r="N27" s="357">
        <f t="shared" si="2"/>
        <v>164779</v>
      </c>
    </row>
    <row r="28" spans="1:14">
      <c r="A28" s="358" t="s">
        <v>194</v>
      </c>
      <c r="B28" s="359" t="s">
        <v>486</v>
      </c>
      <c r="C28" s="318">
        <v>-72485</v>
      </c>
      <c r="D28" s="318">
        <v>-74551</v>
      </c>
      <c r="E28" s="318">
        <v>-160985</v>
      </c>
      <c r="F28" s="318">
        <v>-139526</v>
      </c>
      <c r="G28" s="317">
        <v>-26141</v>
      </c>
      <c r="H28" s="317">
        <v>-58793</v>
      </c>
      <c r="I28" s="347">
        <v>-70272</v>
      </c>
      <c r="J28" s="347">
        <v>-70566</v>
      </c>
      <c r="K28" s="318">
        <v>-133573</v>
      </c>
      <c r="L28" s="318">
        <v>-189659</v>
      </c>
      <c r="M28" s="318">
        <v>-89722</v>
      </c>
      <c r="N28" s="318">
        <v>-123021</v>
      </c>
    </row>
    <row r="29" spans="1:14">
      <c r="A29" s="358" t="s">
        <v>442</v>
      </c>
      <c r="B29" s="359" t="s">
        <v>487</v>
      </c>
      <c r="C29" s="318">
        <v>421</v>
      </c>
      <c r="D29" s="318">
        <v>-392</v>
      </c>
      <c r="E29" s="318">
        <v>553</v>
      </c>
      <c r="F29" s="318">
        <v>674</v>
      </c>
      <c r="G29" s="317">
        <v>1763</v>
      </c>
      <c r="H29" s="317">
        <v>141</v>
      </c>
      <c r="I29" s="347">
        <v>150</v>
      </c>
      <c r="J29" s="347">
        <v>12</v>
      </c>
      <c r="K29" s="318">
        <v>-17381</v>
      </c>
      <c r="L29" s="318">
        <v>-54236</v>
      </c>
      <c r="M29" s="318">
        <v>-29383</v>
      </c>
      <c r="N29" s="318">
        <v>-3628</v>
      </c>
    </row>
    <row r="30" spans="1:14">
      <c r="A30" s="358">
        <v>140</v>
      </c>
      <c r="B30" s="359" t="s">
        <v>443</v>
      </c>
      <c r="C30" s="318">
        <v>-891</v>
      </c>
      <c r="D30" s="318">
        <v>-76</v>
      </c>
      <c r="E30" s="318">
        <v>-651</v>
      </c>
      <c r="F30" s="318">
        <v>-1361</v>
      </c>
      <c r="G30" s="317">
        <v>0</v>
      </c>
      <c r="H30" s="317">
        <v>-1183</v>
      </c>
      <c r="I30" s="347">
        <v>-1536</v>
      </c>
      <c r="J30" s="347">
        <v>-237</v>
      </c>
      <c r="K30" s="318">
        <v>0</v>
      </c>
      <c r="L30" s="318">
        <v>0</v>
      </c>
      <c r="M30" s="318">
        <v>0</v>
      </c>
      <c r="N30" s="318">
        <v>0</v>
      </c>
    </row>
    <row r="31" spans="1:14">
      <c r="A31" s="360"/>
      <c r="B31" s="349" t="s">
        <v>488</v>
      </c>
      <c r="C31" s="352">
        <v>-72955</v>
      </c>
      <c r="D31" s="352">
        <v>-75019</v>
      </c>
      <c r="E31" s="352">
        <v>-161083</v>
      </c>
      <c r="F31" s="352">
        <v>-140213</v>
      </c>
      <c r="G31" s="351">
        <v>-24378</v>
      </c>
      <c r="H31" s="351">
        <v>-59835</v>
      </c>
      <c r="I31" s="350">
        <v>-71658</v>
      </c>
      <c r="J31" s="350">
        <v>-70791</v>
      </c>
      <c r="K31" s="352">
        <f>SUM(K28:K30)</f>
        <v>-150954</v>
      </c>
      <c r="L31" s="352">
        <f t="shared" ref="L31:N31" si="3">SUM(L28:L30)</f>
        <v>-243895</v>
      </c>
      <c r="M31" s="352">
        <f t="shared" si="3"/>
        <v>-119105</v>
      </c>
      <c r="N31" s="352">
        <f t="shared" si="3"/>
        <v>-126649</v>
      </c>
    </row>
    <row r="32" spans="1:14">
      <c r="A32" s="358">
        <v>200</v>
      </c>
      <c r="B32" s="359" t="s">
        <v>87</v>
      </c>
      <c r="C32" s="318">
        <v>-1995</v>
      </c>
      <c r="D32" s="318">
        <v>-9698</v>
      </c>
      <c r="E32" s="318">
        <v>2491</v>
      </c>
      <c r="F32" s="318">
        <v>-2991</v>
      </c>
      <c r="G32" s="317">
        <v>-11663</v>
      </c>
      <c r="H32" s="317">
        <v>-25376</v>
      </c>
      <c r="I32" s="347">
        <v>-12091</v>
      </c>
      <c r="J32" s="347">
        <v>23936</v>
      </c>
      <c r="K32" s="318">
        <v>-1014</v>
      </c>
      <c r="L32" s="318">
        <v>-4154</v>
      </c>
      <c r="M32" s="318">
        <v>-2822</v>
      </c>
      <c r="N32" s="318">
        <v>-37901</v>
      </c>
    </row>
    <row r="33" spans="1:14">
      <c r="A33" s="361" t="s">
        <v>235</v>
      </c>
      <c r="B33" s="359" t="s">
        <v>444</v>
      </c>
      <c r="C33" s="318">
        <v>-23184</v>
      </c>
      <c r="D33" s="318">
        <v>-9459</v>
      </c>
      <c r="E33" s="318">
        <v>-25771</v>
      </c>
      <c r="F33" s="318">
        <v>-2267</v>
      </c>
      <c r="G33" s="317">
        <v>-20282</v>
      </c>
      <c r="H33" s="317">
        <v>-8670</v>
      </c>
      <c r="I33" s="347">
        <v>-23448</v>
      </c>
      <c r="J33" s="347">
        <v>75</v>
      </c>
      <c r="K33" s="318">
        <v>-18061</v>
      </c>
      <c r="L33" s="318">
        <v>2114</v>
      </c>
      <c r="M33" s="318">
        <v>-20205</v>
      </c>
      <c r="N33" s="318">
        <v>-1569</v>
      </c>
    </row>
    <row r="34" spans="1:14" ht="18.75">
      <c r="A34" s="362" t="s">
        <v>445</v>
      </c>
      <c r="B34" s="346" t="s">
        <v>446</v>
      </c>
      <c r="C34" s="318">
        <v>3809</v>
      </c>
      <c r="D34" s="318">
        <v>4586</v>
      </c>
      <c r="E34" s="318">
        <v>415</v>
      </c>
      <c r="F34" s="318">
        <v>-2199</v>
      </c>
      <c r="G34" s="317">
        <v>2827</v>
      </c>
      <c r="H34" s="317">
        <v>2591</v>
      </c>
      <c r="I34" s="347">
        <v>3535</v>
      </c>
      <c r="J34" s="347">
        <v>-57654</v>
      </c>
      <c r="K34" s="318">
        <v>3705</v>
      </c>
      <c r="L34" s="318">
        <v>2843</v>
      </c>
      <c r="M34" s="318">
        <v>4885</v>
      </c>
      <c r="N34" s="318">
        <v>-21319</v>
      </c>
    </row>
    <row r="35" spans="1:14">
      <c r="A35" s="363" t="s">
        <v>447</v>
      </c>
      <c r="B35" s="359" t="s">
        <v>308</v>
      </c>
      <c r="C35" s="318">
        <v>0</v>
      </c>
      <c r="D35" s="318">
        <v>0</v>
      </c>
      <c r="E35" s="318">
        <v>353805</v>
      </c>
      <c r="F35" s="318">
        <v>-10444</v>
      </c>
      <c r="G35" s="317">
        <v>0</v>
      </c>
      <c r="H35" s="317">
        <v>0</v>
      </c>
      <c r="I35" s="347">
        <v>0</v>
      </c>
      <c r="J35" s="347">
        <v>0</v>
      </c>
      <c r="K35" s="318">
        <v>0</v>
      </c>
      <c r="L35" s="318">
        <v>130722</v>
      </c>
      <c r="M35" s="318">
        <v>0</v>
      </c>
      <c r="N35" s="318">
        <v>60170</v>
      </c>
    </row>
    <row r="36" spans="1:14">
      <c r="A36" s="360" t="s">
        <v>198</v>
      </c>
      <c r="B36" s="349" t="s">
        <v>448</v>
      </c>
      <c r="C36" s="352">
        <v>63320</v>
      </c>
      <c r="D36" s="352">
        <v>57228</v>
      </c>
      <c r="E36" s="352">
        <v>437390</v>
      </c>
      <c r="F36" s="352">
        <v>-141040</v>
      </c>
      <c r="G36" s="351">
        <v>272403</v>
      </c>
      <c r="H36" s="351">
        <v>59529</v>
      </c>
      <c r="I36" s="350">
        <v>71346</v>
      </c>
      <c r="J36" s="350">
        <v>-57752</v>
      </c>
      <c r="K36" s="352">
        <f t="shared" ref="K36:N36" si="4">+K27+SUM(K31:K35)</f>
        <v>25011</v>
      </c>
      <c r="L36" s="352">
        <f t="shared" si="4"/>
        <v>84038</v>
      </c>
      <c r="M36" s="352">
        <f t="shared" si="4"/>
        <v>52560</v>
      </c>
      <c r="N36" s="352">
        <f t="shared" si="4"/>
        <v>37511</v>
      </c>
    </row>
    <row r="37" spans="1:14">
      <c r="A37" s="361" t="s">
        <v>449</v>
      </c>
      <c r="B37" s="359" t="s">
        <v>450</v>
      </c>
      <c r="C37" s="318">
        <v>-12266</v>
      </c>
      <c r="D37" s="318">
        <v>987</v>
      </c>
      <c r="E37" s="318">
        <v>-8666</v>
      </c>
      <c r="F37" s="318">
        <v>-2501</v>
      </c>
      <c r="G37" s="317">
        <v>-6918</v>
      </c>
      <c r="H37" s="317">
        <v>-2850</v>
      </c>
      <c r="I37" s="347">
        <v>-14206</v>
      </c>
      <c r="J37" s="347">
        <v>124238</v>
      </c>
      <c r="K37" s="318">
        <v>-7743</v>
      </c>
      <c r="L37" s="318">
        <v>17926</v>
      </c>
      <c r="M37" s="318">
        <v>-23696</v>
      </c>
      <c r="N37" s="318">
        <v>-8725</v>
      </c>
    </row>
    <row r="38" spans="1:14">
      <c r="A38" s="360" t="s">
        <v>201</v>
      </c>
      <c r="B38" s="349" t="s">
        <v>222</v>
      </c>
      <c r="C38" s="352">
        <v>51054</v>
      </c>
      <c r="D38" s="352">
        <v>58215</v>
      </c>
      <c r="E38" s="352">
        <v>428724</v>
      </c>
      <c r="F38" s="352">
        <v>-143541</v>
      </c>
      <c r="G38" s="351">
        <v>265485</v>
      </c>
      <c r="H38" s="351">
        <v>56679</v>
      </c>
      <c r="I38" s="350">
        <v>57140</v>
      </c>
      <c r="J38" s="350">
        <v>66486</v>
      </c>
      <c r="K38" s="352">
        <f t="shared" ref="K38:N38" si="5">+K36+K37</f>
        <v>17268</v>
      </c>
      <c r="L38" s="352">
        <f t="shared" si="5"/>
        <v>101964</v>
      </c>
      <c r="M38" s="352">
        <f t="shared" si="5"/>
        <v>28864</v>
      </c>
      <c r="N38" s="352">
        <f t="shared" si="5"/>
        <v>28786</v>
      </c>
    </row>
    <row r="39" spans="1:14">
      <c r="A39" s="363" t="s">
        <v>202</v>
      </c>
      <c r="B39" s="346" t="s">
        <v>351</v>
      </c>
      <c r="C39" s="318">
        <v>-3083</v>
      </c>
      <c r="D39" s="318">
        <v>-5694</v>
      </c>
      <c r="E39" s="318">
        <v>-6291</v>
      </c>
      <c r="F39" s="318">
        <v>199</v>
      </c>
      <c r="G39" s="317">
        <v>-14462</v>
      </c>
      <c r="H39" s="317">
        <v>183</v>
      </c>
      <c r="I39" s="347">
        <v>-6899</v>
      </c>
      <c r="J39" s="347">
        <v>-22659</v>
      </c>
      <c r="K39" s="318">
        <v>-2710</v>
      </c>
      <c r="L39" s="318">
        <v>2540</v>
      </c>
      <c r="M39" s="318">
        <v>1032</v>
      </c>
      <c r="N39" s="318">
        <v>-1306</v>
      </c>
    </row>
    <row r="40" spans="1:14">
      <c r="A40" s="364" t="s">
        <v>451</v>
      </c>
      <c r="B40" s="365" t="s">
        <v>224</v>
      </c>
      <c r="C40" s="352">
        <v>47971</v>
      </c>
      <c r="D40" s="352">
        <v>52521</v>
      </c>
      <c r="E40" s="352">
        <v>422433</v>
      </c>
      <c r="F40" s="352">
        <v>-143342</v>
      </c>
      <c r="G40" s="351">
        <v>251023</v>
      </c>
      <c r="H40" s="351">
        <v>56862</v>
      </c>
      <c r="I40" s="350">
        <v>50424</v>
      </c>
      <c r="J40" s="350">
        <v>43827</v>
      </c>
      <c r="K40" s="352">
        <f t="shared" ref="K40:N40" si="6">+K38+K39</f>
        <v>14558</v>
      </c>
      <c r="L40" s="352">
        <f t="shared" si="6"/>
        <v>104504</v>
      </c>
      <c r="M40" s="352">
        <f t="shared" si="6"/>
        <v>29896</v>
      </c>
      <c r="N40" s="352">
        <f t="shared" si="6"/>
        <v>27480</v>
      </c>
    </row>
    <row r="42" spans="1:14">
      <c r="B42" s="326" t="s">
        <v>469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</row>
    <row r="43" spans="1:14">
      <c r="B43" s="327" t="s">
        <v>470</v>
      </c>
      <c r="C43" s="329">
        <v>31746</v>
      </c>
      <c r="D43" s="329">
        <v>31981</v>
      </c>
      <c r="E43" s="329">
        <v>36324</v>
      </c>
      <c r="F43" s="329">
        <v>37218</v>
      </c>
      <c r="G43" s="328">
        <v>31823</v>
      </c>
      <c r="H43" s="328">
        <v>31629</v>
      </c>
      <c r="I43" s="328">
        <v>31522</v>
      </c>
      <c r="J43" s="328">
        <v>31040</v>
      </c>
      <c r="K43" s="329">
        <v>29981</v>
      </c>
      <c r="L43" s="329">
        <v>31001</v>
      </c>
      <c r="M43" s="329">
        <v>31382</v>
      </c>
      <c r="N43" s="329">
        <v>33811</v>
      </c>
    </row>
    <row r="44" spans="1:14">
      <c r="B44" s="327" t="s">
        <v>471</v>
      </c>
      <c r="C44" s="329">
        <v>-23184</v>
      </c>
      <c r="D44" s="329">
        <v>-9459</v>
      </c>
      <c r="E44" s="329">
        <v>-25771</v>
      </c>
      <c r="F44" s="329">
        <v>-2267</v>
      </c>
      <c r="G44" s="328">
        <v>-20282</v>
      </c>
      <c r="H44" s="328">
        <v>-8670</v>
      </c>
      <c r="I44" s="328">
        <v>-23448</v>
      </c>
      <c r="J44" s="328">
        <v>75</v>
      </c>
      <c r="K44" s="329">
        <v>-18061</v>
      </c>
      <c r="L44" s="329">
        <v>2114</v>
      </c>
      <c r="M44" s="329">
        <v>-20205</v>
      </c>
      <c r="N44" s="329">
        <v>-1569</v>
      </c>
    </row>
    <row r="45" spans="1:14">
      <c r="B45" s="323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N69"/>
  <sheetViews>
    <sheetView showGridLines="0" zoomScaleNormal="100" workbookViewId="0">
      <selection activeCell="C34" sqref="C34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6" width="12.140625" style="128" customWidth="1"/>
    <col min="7" max="7" width="8.7109375" style="34" bestFit="1" customWidth="1"/>
    <col min="8" max="8" width="8.7109375" style="34" customWidth="1"/>
    <col min="9" max="9" width="8.7109375" style="34" bestFit="1" customWidth="1"/>
    <col min="10" max="11" width="8.7109375" style="128" bestFit="1" customWidth="1"/>
    <col min="12" max="12" width="11.7109375" style="128" customWidth="1"/>
    <col min="13" max="16384" width="8.85546875" style="128"/>
  </cols>
  <sheetData>
    <row r="8" spans="1:14" ht="18.75">
      <c r="A8" s="332" t="s">
        <v>477</v>
      </c>
    </row>
    <row r="10" spans="1:14" s="167" customFormat="1" ht="12" thickBot="1">
      <c r="G10" s="252"/>
      <c r="H10" s="252"/>
      <c r="I10" s="252"/>
    </row>
    <row r="11" spans="1:14" ht="39.75" customHeight="1" thickBot="1">
      <c r="A11" s="469" t="s">
        <v>390</v>
      </c>
      <c r="B11" s="469"/>
      <c r="C11" s="52" t="s">
        <v>519</v>
      </c>
      <c r="D11" s="52" t="s">
        <v>511</v>
      </c>
      <c r="E11" s="52" t="s">
        <v>508</v>
      </c>
      <c r="F11" s="52" t="s">
        <v>501</v>
      </c>
      <c r="G11" s="51" t="s">
        <v>496</v>
      </c>
      <c r="H11" s="51" t="s">
        <v>482</v>
      </c>
      <c r="I11" s="51" t="s">
        <v>310</v>
      </c>
      <c r="J11" s="51" t="s">
        <v>311</v>
      </c>
      <c r="K11" s="52" t="s">
        <v>473</v>
      </c>
      <c r="L11" s="52" t="s">
        <v>313</v>
      </c>
      <c r="M11" s="52" t="s">
        <v>523</v>
      </c>
      <c r="N11" s="52" t="s">
        <v>474</v>
      </c>
    </row>
    <row r="12" spans="1:14">
      <c r="A12" s="253" t="s">
        <v>4</v>
      </c>
      <c r="B12" s="254" t="s">
        <v>355</v>
      </c>
      <c r="C12" s="265">
        <v>566930</v>
      </c>
      <c r="D12" s="265">
        <v>493538</v>
      </c>
      <c r="E12" s="265">
        <v>395525</v>
      </c>
      <c r="F12" s="265">
        <v>363073</v>
      </c>
      <c r="G12" s="255">
        <v>459782</v>
      </c>
      <c r="H12" s="255">
        <v>392189</v>
      </c>
      <c r="I12" s="255">
        <v>353774</v>
      </c>
      <c r="J12" s="255">
        <v>337394</v>
      </c>
      <c r="K12" s="265">
        <v>420299</v>
      </c>
      <c r="L12" s="265">
        <v>420299</v>
      </c>
      <c r="M12" s="265">
        <f>+C12-G12</f>
        <v>107148</v>
      </c>
      <c r="N12" s="330">
        <f>+M12/G12*100</f>
        <v>23.304087589335815</v>
      </c>
    </row>
    <row r="13" spans="1:14">
      <c r="A13" s="253" t="s">
        <v>6</v>
      </c>
      <c r="B13" s="254" t="s">
        <v>356</v>
      </c>
      <c r="C13" s="265">
        <v>1120111</v>
      </c>
      <c r="D13" s="265">
        <v>1149223</v>
      </c>
      <c r="E13" s="265">
        <v>1047721</v>
      </c>
      <c r="F13" s="265">
        <v>1045996</v>
      </c>
      <c r="G13" s="255">
        <v>1128625</v>
      </c>
      <c r="H13" s="255">
        <v>1413653</v>
      </c>
      <c r="I13" s="255">
        <v>1421443</v>
      </c>
      <c r="J13" s="255">
        <v>1246041</v>
      </c>
      <c r="K13" s="265">
        <v>1293082</v>
      </c>
      <c r="L13" s="265">
        <v>1326601</v>
      </c>
      <c r="M13" s="265">
        <f t="shared" ref="M13:M34" si="0">+C13-G13</f>
        <v>-8514</v>
      </c>
      <c r="N13" s="330">
        <f t="shared" ref="N13:N34" si="1">+M13/G13*100</f>
        <v>-0.7543692546239894</v>
      </c>
    </row>
    <row r="14" spans="1:14">
      <c r="A14" s="253"/>
      <c r="B14" s="256" t="s">
        <v>357</v>
      </c>
      <c r="C14" s="265">
        <v>270374</v>
      </c>
      <c r="D14" s="265">
        <v>328291</v>
      </c>
      <c r="E14" s="265">
        <v>270204</v>
      </c>
      <c r="F14" s="265">
        <v>248886</v>
      </c>
      <c r="G14" s="255">
        <v>247219</v>
      </c>
      <c r="H14" s="255">
        <v>287687</v>
      </c>
      <c r="I14" s="255">
        <v>350388</v>
      </c>
      <c r="J14" s="255">
        <v>411047</v>
      </c>
      <c r="K14" s="265">
        <v>425424</v>
      </c>
      <c r="L14" s="265">
        <v>425424</v>
      </c>
      <c r="M14" s="265">
        <f t="shared" si="0"/>
        <v>23155</v>
      </c>
      <c r="N14" s="330">
        <f t="shared" si="1"/>
        <v>9.3661894919079849</v>
      </c>
    </row>
    <row r="15" spans="1:14" ht="11.25" customHeight="1">
      <c r="A15" s="253"/>
      <c r="B15" s="256" t="s">
        <v>358</v>
      </c>
      <c r="C15" s="265">
        <v>130955</v>
      </c>
      <c r="D15" s="265">
        <v>131594</v>
      </c>
      <c r="E15" s="265">
        <v>219702</v>
      </c>
      <c r="F15" s="265">
        <v>217361</v>
      </c>
      <c r="G15" s="255">
        <v>218662</v>
      </c>
      <c r="H15" s="255">
        <v>216810</v>
      </c>
      <c r="I15" s="255">
        <v>221625</v>
      </c>
      <c r="J15" s="255">
        <v>224689</v>
      </c>
      <c r="K15" s="265">
        <v>223192</v>
      </c>
      <c r="L15" s="265">
        <v>223192</v>
      </c>
      <c r="M15" s="265">
        <f t="shared" si="0"/>
        <v>-87707</v>
      </c>
      <c r="N15" s="330">
        <f t="shared" si="1"/>
        <v>-40.110764558999733</v>
      </c>
    </row>
    <row r="16" spans="1:14">
      <c r="A16" s="253"/>
      <c r="B16" s="256" t="s">
        <v>359</v>
      </c>
      <c r="C16" s="265">
        <v>718782</v>
      </c>
      <c r="D16" s="265">
        <v>689338</v>
      </c>
      <c r="E16" s="265">
        <v>557815</v>
      </c>
      <c r="F16" s="265">
        <v>579749</v>
      </c>
      <c r="G16" s="255">
        <v>662744</v>
      </c>
      <c r="H16" s="255">
        <v>909156</v>
      </c>
      <c r="I16" s="255">
        <v>849430</v>
      </c>
      <c r="J16" s="255">
        <v>610305</v>
      </c>
      <c r="K16" s="265">
        <v>644466</v>
      </c>
      <c r="L16" s="265">
        <v>677985</v>
      </c>
      <c r="M16" s="265">
        <f t="shared" si="0"/>
        <v>56038</v>
      </c>
      <c r="N16" s="330">
        <f t="shared" si="1"/>
        <v>8.4554518788551842</v>
      </c>
    </row>
    <row r="17" spans="1:14">
      <c r="A17" s="253" t="s">
        <v>8</v>
      </c>
      <c r="B17" s="254" t="s">
        <v>360</v>
      </c>
      <c r="C17" s="265">
        <v>6556202</v>
      </c>
      <c r="D17" s="265">
        <v>6911141</v>
      </c>
      <c r="E17" s="265">
        <v>7808130</v>
      </c>
      <c r="F17" s="265">
        <v>8253832</v>
      </c>
      <c r="G17" s="255">
        <v>8563992</v>
      </c>
      <c r="H17" s="255">
        <v>9026242</v>
      </c>
      <c r="I17" s="255">
        <v>9295682</v>
      </c>
      <c r="J17" s="255">
        <v>9864136</v>
      </c>
      <c r="K17" s="265">
        <v>13550694</v>
      </c>
      <c r="L17" s="265">
        <v>13398757</v>
      </c>
      <c r="M17" s="265">
        <f t="shared" si="0"/>
        <v>-2007790</v>
      </c>
      <c r="N17" s="330">
        <f t="shared" si="1"/>
        <v>-23.444557164462555</v>
      </c>
    </row>
    <row r="18" spans="1:14">
      <c r="A18" s="253" t="s">
        <v>9</v>
      </c>
      <c r="B18" s="254" t="s">
        <v>361</v>
      </c>
      <c r="C18" s="265">
        <v>65634227</v>
      </c>
      <c r="D18" s="265">
        <v>66961934</v>
      </c>
      <c r="E18" s="265">
        <v>57461564</v>
      </c>
      <c r="F18" s="265">
        <v>56755813</v>
      </c>
      <c r="G18" s="255">
        <v>56054342</v>
      </c>
      <c r="H18" s="255">
        <v>55863032</v>
      </c>
      <c r="I18" s="255">
        <v>54563163</v>
      </c>
      <c r="J18" s="255">
        <v>52937506</v>
      </c>
      <c r="K18" s="265">
        <v>50427717</v>
      </c>
      <c r="L18" s="265">
        <v>51561587</v>
      </c>
      <c r="M18" s="265">
        <f t="shared" si="0"/>
        <v>9579885</v>
      </c>
      <c r="N18" s="330">
        <f t="shared" si="1"/>
        <v>17.090353143383609</v>
      </c>
    </row>
    <row r="19" spans="1:14">
      <c r="A19" s="253"/>
      <c r="B19" s="256" t="s">
        <v>362</v>
      </c>
      <c r="C19" s="265">
        <v>5066379</v>
      </c>
      <c r="D19" s="265">
        <v>6363946</v>
      </c>
      <c r="E19" s="265">
        <v>5001079</v>
      </c>
      <c r="F19" s="265">
        <v>4286323</v>
      </c>
      <c r="G19" s="255">
        <v>3306678</v>
      </c>
      <c r="H19" s="255">
        <v>5520689</v>
      </c>
      <c r="I19" s="255">
        <v>4221694</v>
      </c>
      <c r="J19" s="255">
        <v>4232336</v>
      </c>
      <c r="K19" s="265">
        <v>3196912</v>
      </c>
      <c r="L19" s="265">
        <v>3205849</v>
      </c>
      <c r="M19" s="265">
        <f t="shared" si="0"/>
        <v>1759701</v>
      </c>
      <c r="N19" s="330">
        <f t="shared" si="1"/>
        <v>53.216581717361045</v>
      </c>
    </row>
    <row r="20" spans="1:14">
      <c r="A20" s="253"/>
      <c r="B20" s="256" t="s">
        <v>363</v>
      </c>
      <c r="C20" s="265">
        <v>60567848</v>
      </c>
      <c r="D20" s="265">
        <v>60597988</v>
      </c>
      <c r="E20" s="265">
        <v>52460485</v>
      </c>
      <c r="F20" s="265">
        <v>52469490</v>
      </c>
      <c r="G20" s="255">
        <v>52747664</v>
      </c>
      <c r="H20" s="255">
        <v>50342343</v>
      </c>
      <c r="I20" s="255">
        <v>50341469</v>
      </c>
      <c r="J20" s="255">
        <v>48705170</v>
      </c>
      <c r="K20" s="265">
        <v>47230804</v>
      </c>
      <c r="L20" s="265">
        <v>48355737</v>
      </c>
      <c r="M20" s="265">
        <f t="shared" si="0"/>
        <v>7820184</v>
      </c>
      <c r="N20" s="330">
        <f t="shared" si="1"/>
        <v>14.82564990934954</v>
      </c>
    </row>
    <row r="21" spans="1:14" ht="11.25" customHeight="1">
      <c r="A21" s="253" t="s">
        <v>11</v>
      </c>
      <c r="B21" s="254" t="s">
        <v>18</v>
      </c>
      <c r="C21" s="265">
        <v>82185</v>
      </c>
      <c r="D21" s="265">
        <v>65401</v>
      </c>
      <c r="E21" s="265">
        <v>53567</v>
      </c>
      <c r="F21" s="265">
        <v>33816</v>
      </c>
      <c r="G21" s="255">
        <v>35564</v>
      </c>
      <c r="H21" s="255">
        <v>57469</v>
      </c>
      <c r="I21" s="255">
        <v>50066</v>
      </c>
      <c r="J21" s="255">
        <v>51075</v>
      </c>
      <c r="K21" s="265">
        <v>54061</v>
      </c>
      <c r="L21" s="265">
        <v>54061</v>
      </c>
      <c r="M21" s="265">
        <f t="shared" si="0"/>
        <v>46621</v>
      </c>
      <c r="N21" s="330">
        <f t="shared" si="1"/>
        <v>131.09042852322574</v>
      </c>
    </row>
    <row r="22" spans="1:14" hidden="1">
      <c r="A22" s="253" t="s">
        <v>13</v>
      </c>
      <c r="B22" s="254" t="s">
        <v>364</v>
      </c>
      <c r="C22" s="265">
        <v>0</v>
      </c>
      <c r="D22" s="265">
        <v>0</v>
      </c>
      <c r="E22" s="265">
        <v>0</v>
      </c>
      <c r="F22" s="265">
        <v>0</v>
      </c>
      <c r="G22" s="255">
        <v>0</v>
      </c>
      <c r="H22" s="255">
        <v>0</v>
      </c>
      <c r="I22" s="255">
        <v>0</v>
      </c>
      <c r="J22" s="255">
        <v>0</v>
      </c>
      <c r="K22" s="265">
        <v>0</v>
      </c>
      <c r="L22" s="265">
        <v>0</v>
      </c>
      <c r="M22" s="265">
        <f t="shared" si="0"/>
        <v>0</v>
      </c>
      <c r="N22" s="330" t="e">
        <f t="shared" si="1"/>
        <v>#DIV/0!</v>
      </c>
    </row>
    <row r="23" spans="1:14">
      <c r="A23" s="253" t="s">
        <v>15</v>
      </c>
      <c r="B23" s="254" t="s">
        <v>365</v>
      </c>
      <c r="C23" s="265">
        <v>225869</v>
      </c>
      <c r="D23" s="265">
        <v>251613</v>
      </c>
      <c r="E23" s="265">
        <v>453046</v>
      </c>
      <c r="F23" s="265">
        <v>450000</v>
      </c>
      <c r="G23" s="255">
        <v>446049</v>
      </c>
      <c r="H23" s="255">
        <v>444844</v>
      </c>
      <c r="I23" s="255">
        <v>448990</v>
      </c>
      <c r="J23" s="255">
        <v>456075</v>
      </c>
      <c r="K23" s="265">
        <v>454367</v>
      </c>
      <c r="L23" s="265">
        <v>454367</v>
      </c>
      <c r="M23" s="265">
        <f t="shared" si="0"/>
        <v>-220180</v>
      </c>
      <c r="N23" s="330">
        <f t="shared" si="1"/>
        <v>-49.362289793273831</v>
      </c>
    </row>
    <row r="24" spans="1:14" hidden="1">
      <c r="A24" s="253" t="s">
        <v>17</v>
      </c>
      <c r="B24" s="254" t="s">
        <v>366</v>
      </c>
      <c r="C24" s="265">
        <v>0</v>
      </c>
      <c r="D24" s="265">
        <v>0</v>
      </c>
      <c r="E24" s="265">
        <v>0</v>
      </c>
      <c r="F24" s="265">
        <v>0</v>
      </c>
      <c r="G24" s="255">
        <v>0</v>
      </c>
      <c r="H24" s="255">
        <v>0</v>
      </c>
      <c r="I24" s="255">
        <v>0</v>
      </c>
      <c r="J24" s="255">
        <v>0</v>
      </c>
      <c r="K24" s="265">
        <v>0</v>
      </c>
      <c r="L24" s="265">
        <v>0</v>
      </c>
      <c r="M24" s="265">
        <f t="shared" si="0"/>
        <v>0</v>
      </c>
      <c r="N24" s="330" t="e">
        <f t="shared" si="1"/>
        <v>#DIV/0!</v>
      </c>
    </row>
    <row r="25" spans="1:14">
      <c r="A25" s="253" t="s">
        <v>41</v>
      </c>
      <c r="B25" s="254" t="s">
        <v>22</v>
      </c>
      <c r="C25" s="265">
        <v>1369724</v>
      </c>
      <c r="D25" s="265">
        <v>1356757</v>
      </c>
      <c r="E25" s="265">
        <v>1261800</v>
      </c>
      <c r="F25" s="265">
        <v>1270023</v>
      </c>
      <c r="G25" s="255">
        <v>1063273</v>
      </c>
      <c r="H25" s="255">
        <v>1051767</v>
      </c>
      <c r="I25" s="255">
        <v>1056260</v>
      </c>
      <c r="J25" s="255">
        <v>1057326</v>
      </c>
      <c r="K25" s="265">
        <v>1063483</v>
      </c>
      <c r="L25" s="265">
        <v>1063483</v>
      </c>
      <c r="M25" s="265">
        <f t="shared" si="0"/>
        <v>306451</v>
      </c>
      <c r="N25" s="330">
        <f t="shared" si="1"/>
        <v>28.821478585462057</v>
      </c>
    </row>
    <row r="26" spans="1:14">
      <c r="A26" s="253" t="s">
        <v>19</v>
      </c>
      <c r="B26" s="254" t="s">
        <v>24</v>
      </c>
      <c r="C26" s="265">
        <v>669847</v>
      </c>
      <c r="D26" s="265">
        <v>612235</v>
      </c>
      <c r="E26" s="265">
        <v>431922</v>
      </c>
      <c r="F26" s="265">
        <v>438265</v>
      </c>
      <c r="G26" s="255">
        <v>445689</v>
      </c>
      <c r="H26" s="255">
        <v>495059</v>
      </c>
      <c r="I26" s="255">
        <v>497340</v>
      </c>
      <c r="J26" s="255">
        <v>499403</v>
      </c>
      <c r="K26" s="265">
        <v>506627</v>
      </c>
      <c r="L26" s="265">
        <v>506627</v>
      </c>
      <c r="M26" s="265">
        <f t="shared" si="0"/>
        <v>224158</v>
      </c>
      <c r="N26" s="330">
        <f t="shared" si="1"/>
        <v>50.294712232072136</v>
      </c>
    </row>
    <row r="27" spans="1:14">
      <c r="A27" s="253"/>
      <c r="B27" s="256" t="s">
        <v>367</v>
      </c>
      <c r="C27" s="265"/>
      <c r="D27" s="265"/>
      <c r="E27" s="265"/>
      <c r="F27" s="265"/>
      <c r="G27" s="255"/>
      <c r="H27" s="255"/>
      <c r="I27" s="255"/>
      <c r="J27" s="255"/>
      <c r="K27" s="265"/>
      <c r="L27" s="265"/>
      <c r="M27" s="265">
        <f t="shared" si="0"/>
        <v>0</v>
      </c>
      <c r="N27" s="330" t="e">
        <f t="shared" si="1"/>
        <v>#DIV/0!</v>
      </c>
    </row>
    <row r="28" spans="1:14">
      <c r="A28" s="253"/>
      <c r="B28" s="256" t="s">
        <v>368</v>
      </c>
      <c r="C28" s="265">
        <v>434758</v>
      </c>
      <c r="D28" s="265">
        <v>434758</v>
      </c>
      <c r="E28" s="265">
        <v>264740</v>
      </c>
      <c r="F28" s="265">
        <v>264740</v>
      </c>
      <c r="G28" s="255">
        <v>264740</v>
      </c>
      <c r="H28" s="255">
        <v>327084</v>
      </c>
      <c r="I28" s="255">
        <v>327084</v>
      </c>
      <c r="J28" s="255">
        <v>327084</v>
      </c>
      <c r="K28" s="265">
        <v>327084</v>
      </c>
      <c r="L28" s="265">
        <v>327084</v>
      </c>
      <c r="M28" s="265">
        <f t="shared" si="0"/>
        <v>170018</v>
      </c>
      <c r="N28" s="330">
        <f t="shared" si="1"/>
        <v>64.220744881770798</v>
      </c>
    </row>
    <row r="29" spans="1:14">
      <c r="A29" s="253" t="s">
        <v>44</v>
      </c>
      <c r="B29" s="254" t="s">
        <v>26</v>
      </c>
      <c r="C29" s="265">
        <v>2024579</v>
      </c>
      <c r="D29" s="265">
        <v>1960020</v>
      </c>
      <c r="E29" s="265">
        <v>1868566</v>
      </c>
      <c r="F29" s="265">
        <v>1795587</v>
      </c>
      <c r="G29" s="255">
        <v>1885616</v>
      </c>
      <c r="H29" s="255">
        <v>1746815</v>
      </c>
      <c r="I29" s="255">
        <v>1734961</v>
      </c>
      <c r="J29" s="255">
        <v>1742211</v>
      </c>
      <c r="K29" s="265">
        <v>1845611</v>
      </c>
      <c r="L29" s="265">
        <v>1848127</v>
      </c>
      <c r="M29" s="265">
        <f t="shared" si="0"/>
        <v>138963</v>
      </c>
      <c r="N29" s="330">
        <f t="shared" si="1"/>
        <v>7.3696341142629258</v>
      </c>
    </row>
    <row r="30" spans="1:14" ht="11.25" customHeight="1">
      <c r="A30" s="253"/>
      <c r="B30" s="256" t="s">
        <v>369</v>
      </c>
      <c r="C30" s="265">
        <v>466312</v>
      </c>
      <c r="D30" s="265">
        <v>390182</v>
      </c>
      <c r="E30" s="265">
        <v>458612</v>
      </c>
      <c r="F30" s="265">
        <v>384245</v>
      </c>
      <c r="G30" s="255">
        <v>457838</v>
      </c>
      <c r="H30" s="255">
        <v>370396</v>
      </c>
      <c r="I30" s="255">
        <v>454139</v>
      </c>
      <c r="J30" s="255">
        <v>476721</v>
      </c>
      <c r="K30" s="265">
        <v>575441</v>
      </c>
      <c r="L30" s="265">
        <v>575441</v>
      </c>
      <c r="M30" s="265">
        <f t="shared" si="0"/>
        <v>8474</v>
      </c>
      <c r="N30" s="330">
        <f t="shared" si="1"/>
        <v>1.8508730162197107</v>
      </c>
    </row>
    <row r="31" spans="1:14" s="140" customFormat="1">
      <c r="A31" s="253"/>
      <c r="B31" s="256" t="s">
        <v>370</v>
      </c>
      <c r="C31" s="265">
        <v>1558267</v>
      </c>
      <c r="D31" s="265">
        <v>1569838</v>
      </c>
      <c r="E31" s="265">
        <v>1409954</v>
      </c>
      <c r="F31" s="265">
        <v>1411342</v>
      </c>
      <c r="G31" s="255">
        <v>1427778</v>
      </c>
      <c r="H31" s="255">
        <v>1376419</v>
      </c>
      <c r="I31" s="255">
        <v>1280822</v>
      </c>
      <c r="J31" s="255">
        <v>1265490</v>
      </c>
      <c r="K31" s="265">
        <v>1270170</v>
      </c>
      <c r="L31" s="265">
        <v>1272686</v>
      </c>
      <c r="M31" s="265">
        <f t="shared" si="0"/>
        <v>130489</v>
      </c>
      <c r="N31" s="330">
        <f t="shared" si="1"/>
        <v>9.1393059705360358</v>
      </c>
    </row>
    <row r="32" spans="1:14">
      <c r="A32" s="253" t="s">
        <v>21</v>
      </c>
      <c r="B32" s="254" t="s">
        <v>30</v>
      </c>
      <c r="C32" s="265">
        <v>3128</v>
      </c>
      <c r="D32" s="265">
        <v>5346</v>
      </c>
      <c r="E32" s="265">
        <v>5288</v>
      </c>
      <c r="F32" s="265">
        <v>5298</v>
      </c>
      <c r="G32" s="255">
        <v>2800</v>
      </c>
      <c r="H32" s="255">
        <v>0</v>
      </c>
      <c r="I32" s="255">
        <v>0</v>
      </c>
      <c r="J32" s="255">
        <v>0</v>
      </c>
      <c r="K32" s="265">
        <v>0</v>
      </c>
      <c r="L32" s="265">
        <v>0</v>
      </c>
      <c r="M32" s="265">
        <f t="shared" si="0"/>
        <v>328</v>
      </c>
      <c r="N32" s="330">
        <f t="shared" si="1"/>
        <v>11.714285714285715</v>
      </c>
    </row>
    <row r="33" spans="1:14">
      <c r="A33" s="253" t="s">
        <v>23</v>
      </c>
      <c r="B33" s="254" t="s">
        <v>32</v>
      </c>
      <c r="C33" s="265">
        <v>780696</v>
      </c>
      <c r="D33" s="265">
        <v>928218</v>
      </c>
      <c r="E33" s="265">
        <v>795539</v>
      </c>
      <c r="F33" s="265">
        <v>685706</v>
      </c>
      <c r="G33" s="255">
        <v>549035</v>
      </c>
      <c r="H33" s="255">
        <v>730807</v>
      </c>
      <c r="I33" s="255">
        <v>875056</v>
      </c>
      <c r="J33" s="255">
        <v>747027</v>
      </c>
      <c r="K33" s="265">
        <v>704899</v>
      </c>
      <c r="L33" s="265">
        <v>704899</v>
      </c>
      <c r="M33" s="265">
        <f t="shared" si="0"/>
        <v>231661</v>
      </c>
      <c r="N33" s="330">
        <f t="shared" si="1"/>
        <v>42.194213483657691</v>
      </c>
    </row>
    <row r="34" spans="1:14">
      <c r="A34" s="257"/>
      <c r="B34" s="258" t="s">
        <v>371</v>
      </c>
      <c r="C34" s="266">
        <v>79033498</v>
      </c>
      <c r="D34" s="266">
        <v>80695426</v>
      </c>
      <c r="E34" s="266">
        <v>71582668</v>
      </c>
      <c r="F34" s="266">
        <v>71097409</v>
      </c>
      <c r="G34" s="260">
        <v>70634767</v>
      </c>
      <c r="H34" s="260">
        <v>71221877</v>
      </c>
      <c r="I34" s="260">
        <v>70296735</v>
      </c>
      <c r="J34" s="260">
        <v>68938194</v>
      </c>
      <c r="K34" s="266">
        <v>70320839</v>
      </c>
      <c r="L34" s="266">
        <v>71338807</v>
      </c>
      <c r="M34" s="266">
        <f t="shared" si="0"/>
        <v>8398731</v>
      </c>
      <c r="N34" s="331">
        <f t="shared" si="1"/>
        <v>11.890364131872905</v>
      </c>
    </row>
    <row r="36" spans="1:14" ht="23.25" customHeight="1" thickBot="1"/>
    <row r="37" spans="1:14" ht="39" customHeight="1" thickBot="1">
      <c r="A37" s="469" t="s">
        <v>34</v>
      </c>
      <c r="B37" s="469"/>
      <c r="C37" s="52" t="s">
        <v>519</v>
      </c>
      <c r="D37" s="52" t="s">
        <v>511</v>
      </c>
      <c r="E37" s="52" t="s">
        <v>508</v>
      </c>
      <c r="F37" s="52" t="s">
        <v>501</v>
      </c>
      <c r="G37" s="51" t="s">
        <v>496</v>
      </c>
      <c r="H37" s="51" t="s">
        <v>482</v>
      </c>
      <c r="I37" s="51" t="s">
        <v>310</v>
      </c>
      <c r="J37" s="51" t="s">
        <v>311</v>
      </c>
      <c r="K37" s="52" t="s">
        <v>312</v>
      </c>
      <c r="L37" s="52" t="s">
        <v>313</v>
      </c>
      <c r="M37" s="52" t="s">
        <v>507</v>
      </c>
      <c r="N37" s="52" t="s">
        <v>474</v>
      </c>
    </row>
    <row r="38" spans="1:14">
      <c r="A38" s="259" t="s">
        <v>4</v>
      </c>
      <c r="B38" s="254" t="s">
        <v>372</v>
      </c>
      <c r="C38" s="263">
        <v>70268741</v>
      </c>
      <c r="D38" s="263">
        <v>70520235</v>
      </c>
      <c r="E38" s="263">
        <v>63533803</v>
      </c>
      <c r="F38" s="263">
        <v>63655143</v>
      </c>
      <c r="G38" s="307">
        <v>63122667</v>
      </c>
      <c r="H38" s="307">
        <v>63914611</v>
      </c>
      <c r="I38" s="307">
        <v>62502252</v>
      </c>
      <c r="J38" s="261">
        <v>61545420</v>
      </c>
      <c r="K38" s="263">
        <v>63231158</v>
      </c>
      <c r="L38" s="263">
        <v>63230643</v>
      </c>
      <c r="M38" s="265">
        <f t="shared" ref="M38:M68" si="2">+C38-G38</f>
        <v>7146074</v>
      </c>
      <c r="N38" s="330">
        <f t="shared" ref="N38:N68" si="3">+M38/G38*100</f>
        <v>11.320931671027145</v>
      </c>
    </row>
    <row r="39" spans="1:14">
      <c r="A39" s="259"/>
      <c r="B39" s="254" t="s">
        <v>373</v>
      </c>
      <c r="C39" s="263">
        <v>12213133</v>
      </c>
      <c r="D39" s="263">
        <v>12353388</v>
      </c>
      <c r="E39" s="263">
        <v>12504749</v>
      </c>
      <c r="F39" s="263">
        <v>13033898</v>
      </c>
      <c r="G39" s="307">
        <v>13126248</v>
      </c>
      <c r="H39" s="307">
        <v>12730558</v>
      </c>
      <c r="I39" s="307">
        <v>12622968</v>
      </c>
      <c r="J39" s="261">
        <v>12626209</v>
      </c>
      <c r="K39" s="263">
        <v>12984226</v>
      </c>
      <c r="L39" s="263">
        <v>12984226</v>
      </c>
      <c r="M39" s="265">
        <f t="shared" si="2"/>
        <v>-913115</v>
      </c>
      <c r="N39" s="330">
        <f t="shared" si="3"/>
        <v>-6.9564052119082316</v>
      </c>
    </row>
    <row r="40" spans="1:14">
      <c r="A40" s="259"/>
      <c r="B40" s="254" t="s">
        <v>374</v>
      </c>
      <c r="C40" s="263">
        <v>52220719</v>
      </c>
      <c r="D40" s="263">
        <v>51769432</v>
      </c>
      <c r="E40" s="263">
        <v>45465848</v>
      </c>
      <c r="F40" s="263">
        <v>44796953</v>
      </c>
      <c r="G40" s="307">
        <v>44594863</v>
      </c>
      <c r="H40" s="307">
        <v>44387688</v>
      </c>
      <c r="I40" s="307">
        <v>43291051</v>
      </c>
      <c r="J40" s="261">
        <v>41900213</v>
      </c>
      <c r="K40" s="263">
        <v>42694078</v>
      </c>
      <c r="L40" s="263">
        <v>42694078</v>
      </c>
      <c r="M40" s="265">
        <f t="shared" si="2"/>
        <v>7625856</v>
      </c>
      <c r="N40" s="330">
        <f t="shared" si="3"/>
        <v>17.10030144054933</v>
      </c>
    </row>
    <row r="41" spans="1:14">
      <c r="A41" s="259"/>
      <c r="B41" s="254" t="s">
        <v>375</v>
      </c>
      <c r="C41" s="263">
        <v>5834889</v>
      </c>
      <c r="D41" s="263">
        <v>6397415</v>
      </c>
      <c r="E41" s="263">
        <v>5563206</v>
      </c>
      <c r="F41" s="263">
        <v>5824292</v>
      </c>
      <c r="G41" s="307">
        <v>5401556</v>
      </c>
      <c r="H41" s="307">
        <v>6796365</v>
      </c>
      <c r="I41" s="307">
        <v>6588233</v>
      </c>
      <c r="J41" s="261">
        <v>7018998</v>
      </c>
      <c r="K41" s="263">
        <v>7552854</v>
      </c>
      <c r="L41" s="263">
        <v>7552339</v>
      </c>
      <c r="M41" s="265">
        <f t="shared" si="2"/>
        <v>433333</v>
      </c>
      <c r="N41" s="330">
        <f t="shared" si="3"/>
        <v>8.0223735531021063</v>
      </c>
    </row>
    <row r="42" spans="1:14">
      <c r="A42" s="259" t="s">
        <v>6</v>
      </c>
      <c r="B42" s="254" t="s">
        <v>38</v>
      </c>
      <c r="C42" s="263">
        <v>165970</v>
      </c>
      <c r="D42" s="263">
        <v>247347</v>
      </c>
      <c r="E42" s="263">
        <v>220086</v>
      </c>
      <c r="F42" s="263">
        <v>167982</v>
      </c>
      <c r="G42" s="307">
        <v>143824</v>
      </c>
      <c r="H42" s="307">
        <v>150490</v>
      </c>
      <c r="I42" s="307">
        <v>241013</v>
      </c>
      <c r="J42" s="261">
        <v>315365</v>
      </c>
      <c r="K42" s="263">
        <v>170046</v>
      </c>
      <c r="L42" s="263">
        <v>170046</v>
      </c>
      <c r="M42" s="265">
        <f t="shared" si="2"/>
        <v>22146</v>
      </c>
      <c r="N42" s="330">
        <f t="shared" si="3"/>
        <v>15.397986427856269</v>
      </c>
    </row>
    <row r="43" spans="1:14" hidden="1">
      <c r="A43" s="259" t="s">
        <v>8</v>
      </c>
      <c r="B43" s="254" t="s">
        <v>376</v>
      </c>
      <c r="C43" s="263">
        <v>0</v>
      </c>
      <c r="D43" s="263">
        <v>0</v>
      </c>
      <c r="E43" s="263">
        <v>0</v>
      </c>
      <c r="F43" s="263">
        <v>0</v>
      </c>
      <c r="G43" s="307">
        <v>0</v>
      </c>
      <c r="H43" s="307">
        <v>0</v>
      </c>
      <c r="I43" s="307">
        <v>0</v>
      </c>
      <c r="J43" s="261">
        <v>0</v>
      </c>
      <c r="K43" s="263">
        <v>0</v>
      </c>
      <c r="L43" s="263">
        <v>0</v>
      </c>
      <c r="M43" s="265">
        <f t="shared" si="2"/>
        <v>0</v>
      </c>
      <c r="N43" s="330" t="e">
        <f t="shared" si="3"/>
        <v>#DIV/0!</v>
      </c>
    </row>
    <row r="44" spans="1:14">
      <c r="A44" s="259" t="s">
        <v>9</v>
      </c>
      <c r="B44" s="254" t="s">
        <v>18</v>
      </c>
      <c r="C44" s="263">
        <v>294114</v>
      </c>
      <c r="D44" s="263">
        <v>419671</v>
      </c>
      <c r="E44" s="263">
        <v>306649</v>
      </c>
      <c r="F44" s="263">
        <v>206666</v>
      </c>
      <c r="G44" s="307">
        <v>92374</v>
      </c>
      <c r="H44" s="307">
        <v>27812</v>
      </c>
      <c r="I44" s="307">
        <v>42918</v>
      </c>
      <c r="J44" s="261">
        <v>18898</v>
      </c>
      <c r="K44" s="263">
        <v>23795</v>
      </c>
      <c r="L44" s="263">
        <v>23795</v>
      </c>
      <c r="M44" s="265">
        <f t="shared" si="2"/>
        <v>201740</v>
      </c>
      <c r="N44" s="330">
        <f t="shared" si="3"/>
        <v>218.39478641176089</v>
      </c>
    </row>
    <row r="45" spans="1:14" ht="14.25" hidden="1" customHeight="1">
      <c r="A45" s="259" t="s">
        <v>11</v>
      </c>
      <c r="B45" s="254" t="s">
        <v>377</v>
      </c>
      <c r="C45" s="263">
        <v>0</v>
      </c>
      <c r="D45" s="263">
        <v>0</v>
      </c>
      <c r="E45" s="263">
        <v>0</v>
      </c>
      <c r="F45" s="263">
        <v>0</v>
      </c>
      <c r="G45" s="307">
        <v>0</v>
      </c>
      <c r="H45" s="307">
        <v>0</v>
      </c>
      <c r="I45" s="307">
        <v>0</v>
      </c>
      <c r="J45" s="261">
        <v>0</v>
      </c>
      <c r="K45" s="263">
        <v>0</v>
      </c>
      <c r="L45" s="263">
        <v>0</v>
      </c>
      <c r="M45" s="265">
        <f t="shared" si="2"/>
        <v>0</v>
      </c>
      <c r="N45" s="330" t="e">
        <f t="shared" si="3"/>
        <v>#DIV/0!</v>
      </c>
    </row>
    <row r="46" spans="1:14">
      <c r="A46" s="259" t="s">
        <v>13</v>
      </c>
      <c r="B46" s="254" t="s">
        <v>39</v>
      </c>
      <c r="C46" s="263">
        <v>75737</v>
      </c>
      <c r="D46" s="263">
        <v>89467</v>
      </c>
      <c r="E46" s="263">
        <v>65674</v>
      </c>
      <c r="F46" s="263">
        <v>64473</v>
      </c>
      <c r="G46" s="307">
        <v>62644</v>
      </c>
      <c r="H46" s="307">
        <v>85569</v>
      </c>
      <c r="I46" s="307">
        <v>90764</v>
      </c>
      <c r="J46" s="261">
        <v>109027</v>
      </c>
      <c r="K46" s="263">
        <v>157257</v>
      </c>
      <c r="L46" s="263">
        <v>106218</v>
      </c>
      <c r="M46" s="265">
        <f t="shared" si="2"/>
        <v>13093</v>
      </c>
      <c r="N46" s="330">
        <f t="shared" si="3"/>
        <v>20.900644914117873</v>
      </c>
    </row>
    <row r="47" spans="1:14">
      <c r="A47" s="259"/>
      <c r="B47" s="254" t="s">
        <v>369</v>
      </c>
      <c r="C47" s="263">
        <v>5405</v>
      </c>
      <c r="D47" s="263">
        <v>29538</v>
      </c>
      <c r="E47" s="263">
        <v>6527</v>
      </c>
      <c r="F47" s="263">
        <v>5118</v>
      </c>
      <c r="G47" s="307">
        <v>3966</v>
      </c>
      <c r="H47" s="307">
        <v>4356</v>
      </c>
      <c r="I47" s="307">
        <v>3724</v>
      </c>
      <c r="J47" s="261">
        <v>3360</v>
      </c>
      <c r="K47" s="263">
        <v>2636</v>
      </c>
      <c r="L47" s="263">
        <v>2258</v>
      </c>
      <c r="M47" s="265">
        <f t="shared" si="2"/>
        <v>1439</v>
      </c>
      <c r="N47" s="330">
        <f t="shared" si="3"/>
        <v>36.283408976298539</v>
      </c>
    </row>
    <row r="48" spans="1:14">
      <c r="A48" s="259"/>
      <c r="B48" s="254" t="s">
        <v>378</v>
      </c>
      <c r="C48" s="263">
        <v>70332</v>
      </c>
      <c r="D48" s="263">
        <v>59929</v>
      </c>
      <c r="E48" s="263">
        <v>59147</v>
      </c>
      <c r="F48" s="263">
        <v>59355</v>
      </c>
      <c r="G48" s="307">
        <v>58678</v>
      </c>
      <c r="H48" s="307">
        <v>81213</v>
      </c>
      <c r="I48" s="307">
        <v>87040</v>
      </c>
      <c r="J48" s="261">
        <v>105667</v>
      </c>
      <c r="K48" s="263">
        <v>154620</v>
      </c>
      <c r="L48" s="263">
        <v>103960</v>
      </c>
      <c r="M48" s="265">
        <f t="shared" si="2"/>
        <v>11654</v>
      </c>
      <c r="N48" s="330">
        <f t="shared" si="3"/>
        <v>19.860935955554041</v>
      </c>
    </row>
    <row r="49" spans="1:14" hidden="1">
      <c r="A49" s="259" t="s">
        <v>15</v>
      </c>
      <c r="B49" s="254" t="s">
        <v>42</v>
      </c>
      <c r="C49" s="263">
        <v>0</v>
      </c>
      <c r="D49" s="263">
        <v>0</v>
      </c>
      <c r="E49" s="263">
        <v>0</v>
      </c>
      <c r="F49" s="263">
        <v>0</v>
      </c>
      <c r="G49" s="307">
        <v>0</v>
      </c>
      <c r="H49" s="307">
        <v>0</v>
      </c>
      <c r="I49" s="307">
        <v>0</v>
      </c>
      <c r="J49" s="261">
        <v>0</v>
      </c>
      <c r="K49" s="263">
        <v>0</v>
      </c>
      <c r="L49" s="263">
        <v>0</v>
      </c>
      <c r="M49" s="265">
        <f t="shared" si="2"/>
        <v>0</v>
      </c>
      <c r="N49" s="330" t="e">
        <f t="shared" si="3"/>
        <v>#DIV/0!</v>
      </c>
    </row>
    <row r="50" spans="1:14">
      <c r="A50" s="259" t="s">
        <v>17</v>
      </c>
      <c r="B50" s="254" t="s">
        <v>43</v>
      </c>
      <c r="C50" s="263">
        <v>2069770</v>
      </c>
      <c r="D50" s="263">
        <v>3234769</v>
      </c>
      <c r="E50" s="263">
        <v>1840166</v>
      </c>
      <c r="F50" s="263">
        <v>1365264</v>
      </c>
      <c r="G50" s="307">
        <v>1663946</v>
      </c>
      <c r="H50" s="307">
        <v>1470229</v>
      </c>
      <c r="I50" s="307">
        <v>1963775</v>
      </c>
      <c r="J50" s="261">
        <v>1394494</v>
      </c>
      <c r="K50" s="263">
        <v>1416660</v>
      </c>
      <c r="L50" s="263">
        <v>1416660</v>
      </c>
      <c r="M50" s="265">
        <f t="shared" si="2"/>
        <v>405824</v>
      </c>
      <c r="N50" s="330">
        <f t="shared" si="3"/>
        <v>24.389253016624338</v>
      </c>
    </row>
    <row r="51" spans="1:14">
      <c r="A51" s="259" t="s">
        <v>41</v>
      </c>
      <c r="B51" s="254" t="s">
        <v>45</v>
      </c>
      <c r="C51" s="263">
        <v>191296</v>
      </c>
      <c r="D51" s="263">
        <v>200512</v>
      </c>
      <c r="E51" s="263">
        <v>188527</v>
      </c>
      <c r="F51" s="263">
        <v>186978</v>
      </c>
      <c r="G51" s="307">
        <v>182793</v>
      </c>
      <c r="H51" s="307">
        <v>185527</v>
      </c>
      <c r="I51" s="307">
        <v>186444</v>
      </c>
      <c r="J51" s="261">
        <v>186370</v>
      </c>
      <c r="K51" s="263">
        <v>187536</v>
      </c>
      <c r="L51" s="263">
        <v>187536</v>
      </c>
      <c r="M51" s="265">
        <f t="shared" si="2"/>
        <v>8503</v>
      </c>
      <c r="N51" s="330">
        <f t="shared" si="3"/>
        <v>4.6517098575984859</v>
      </c>
    </row>
    <row r="52" spans="1:14">
      <c r="A52" s="259" t="s">
        <v>19</v>
      </c>
      <c r="B52" s="254" t="s">
        <v>379</v>
      </c>
      <c r="C52" s="263">
        <v>676323</v>
      </c>
      <c r="D52" s="263">
        <v>551033</v>
      </c>
      <c r="E52" s="263">
        <v>478039</v>
      </c>
      <c r="F52" s="263">
        <v>489430</v>
      </c>
      <c r="G52" s="307">
        <v>469951</v>
      </c>
      <c r="H52" s="307">
        <v>531535</v>
      </c>
      <c r="I52" s="307">
        <v>531616</v>
      </c>
      <c r="J52" s="261">
        <v>533904</v>
      </c>
      <c r="K52" s="263">
        <v>501518</v>
      </c>
      <c r="L52" s="263">
        <v>487178</v>
      </c>
      <c r="M52" s="265">
        <f t="shared" si="2"/>
        <v>206372</v>
      </c>
      <c r="N52" s="330">
        <f t="shared" si="3"/>
        <v>43.913514387670205</v>
      </c>
    </row>
    <row r="53" spans="1:14">
      <c r="A53" s="259"/>
      <c r="B53" s="254" t="s">
        <v>380</v>
      </c>
      <c r="C53" s="263">
        <v>56004</v>
      </c>
      <c r="D53" s="263">
        <v>58206</v>
      </c>
      <c r="E53" s="263">
        <v>62126</v>
      </c>
      <c r="F53" s="263">
        <v>61942</v>
      </c>
      <c r="G53" s="307">
        <v>63059</v>
      </c>
      <c r="H53" s="307">
        <v>64013</v>
      </c>
      <c r="I53" s="307">
        <v>67420</v>
      </c>
      <c r="J53" s="261">
        <v>82769</v>
      </c>
      <c r="K53" s="263">
        <v>61133</v>
      </c>
      <c r="L53" s="263">
        <v>46793</v>
      </c>
      <c r="M53" s="265">
        <f t="shared" si="2"/>
        <v>-7055</v>
      </c>
      <c r="N53" s="330">
        <f t="shared" si="3"/>
        <v>-11.187935108390555</v>
      </c>
    </row>
    <row r="54" spans="1:14">
      <c r="A54" s="259"/>
      <c r="B54" s="254" t="s">
        <v>381</v>
      </c>
      <c r="C54" s="263">
        <v>161619</v>
      </c>
      <c r="D54" s="263">
        <v>169465</v>
      </c>
      <c r="E54" s="263">
        <v>163255</v>
      </c>
      <c r="F54" s="263">
        <v>156633</v>
      </c>
      <c r="G54" s="307">
        <v>131126</v>
      </c>
      <c r="H54" s="307">
        <v>128720</v>
      </c>
      <c r="I54" s="307">
        <v>132104</v>
      </c>
      <c r="J54" s="261">
        <v>135920</v>
      </c>
      <c r="K54" s="263">
        <v>137148</v>
      </c>
      <c r="L54" s="263">
        <v>137148</v>
      </c>
      <c r="M54" s="265">
        <f t="shared" si="2"/>
        <v>30493</v>
      </c>
      <c r="N54" s="330">
        <f t="shared" si="3"/>
        <v>23.25473208974574</v>
      </c>
    </row>
    <row r="55" spans="1:14">
      <c r="A55" s="259"/>
      <c r="B55" s="254" t="s">
        <v>382</v>
      </c>
      <c r="C55" s="263">
        <v>458700</v>
      </c>
      <c r="D55" s="263">
        <v>323362</v>
      </c>
      <c r="E55" s="263">
        <v>252658</v>
      </c>
      <c r="F55" s="263">
        <v>270855</v>
      </c>
      <c r="G55" s="307">
        <v>275766</v>
      </c>
      <c r="H55" s="307">
        <v>338802</v>
      </c>
      <c r="I55" s="307">
        <v>332092</v>
      </c>
      <c r="J55" s="261">
        <v>315215</v>
      </c>
      <c r="K55" s="263">
        <v>303237</v>
      </c>
      <c r="L55" s="263">
        <v>303237</v>
      </c>
      <c r="M55" s="265">
        <f t="shared" si="2"/>
        <v>182934</v>
      </c>
      <c r="N55" s="330">
        <f t="shared" si="3"/>
        <v>66.336676747677387</v>
      </c>
    </row>
    <row r="56" spans="1:14" hidden="1">
      <c r="A56" s="259" t="s">
        <v>44</v>
      </c>
      <c r="B56" s="254" t="s">
        <v>383</v>
      </c>
      <c r="C56" s="263">
        <v>0</v>
      </c>
      <c r="D56" s="263">
        <v>0</v>
      </c>
      <c r="E56" s="263">
        <v>0</v>
      </c>
      <c r="F56" s="263">
        <v>0</v>
      </c>
      <c r="G56" s="307">
        <v>0</v>
      </c>
      <c r="H56" s="307">
        <v>0</v>
      </c>
      <c r="I56" s="307">
        <v>0</v>
      </c>
      <c r="J56" s="261">
        <v>0</v>
      </c>
      <c r="K56" s="263">
        <v>0</v>
      </c>
      <c r="L56" s="263">
        <v>0</v>
      </c>
      <c r="M56" s="265">
        <f t="shared" si="2"/>
        <v>0</v>
      </c>
      <c r="N56" s="330" t="e">
        <f t="shared" si="3"/>
        <v>#DIV/0!</v>
      </c>
    </row>
    <row r="57" spans="1:14">
      <c r="A57" s="259" t="s">
        <v>21</v>
      </c>
      <c r="B57" s="254" t="s">
        <v>49</v>
      </c>
      <c r="C57" s="263">
        <v>37750</v>
      </c>
      <c r="D57" s="263">
        <v>-39838</v>
      </c>
      <c r="E57" s="263">
        <v>15130</v>
      </c>
      <c r="F57" s="263">
        <v>14199</v>
      </c>
      <c r="G57" s="307">
        <v>949</v>
      </c>
      <c r="H57" s="307">
        <v>34557</v>
      </c>
      <c r="I57" s="307">
        <v>60974</v>
      </c>
      <c r="J57" s="261">
        <v>140229</v>
      </c>
      <c r="K57" s="263">
        <v>204423</v>
      </c>
      <c r="L57" s="263">
        <v>75089</v>
      </c>
      <c r="M57" s="265">
        <f t="shared" si="2"/>
        <v>36801</v>
      </c>
      <c r="N57" s="330">
        <f t="shared" si="3"/>
        <v>3877.8714436248683</v>
      </c>
    </row>
    <row r="58" spans="1:14" hidden="1">
      <c r="A58" s="259">
        <v>121</v>
      </c>
      <c r="B58" s="254" t="s">
        <v>384</v>
      </c>
      <c r="C58" s="263">
        <v>0</v>
      </c>
      <c r="D58" s="263">
        <v>0</v>
      </c>
      <c r="E58" s="263">
        <v>0</v>
      </c>
      <c r="F58" s="263">
        <v>0</v>
      </c>
      <c r="G58" s="307">
        <v>0</v>
      </c>
      <c r="H58" s="307">
        <v>0</v>
      </c>
      <c r="I58" s="307">
        <v>0</v>
      </c>
      <c r="J58" s="261">
        <v>0</v>
      </c>
      <c r="K58" s="263">
        <v>0</v>
      </c>
      <c r="L58" s="263">
        <v>0</v>
      </c>
      <c r="M58" s="265">
        <f t="shared" si="2"/>
        <v>0</v>
      </c>
      <c r="N58" s="330" t="e">
        <f t="shared" si="3"/>
        <v>#DIV/0!</v>
      </c>
    </row>
    <row r="59" spans="1:14" hidden="1">
      <c r="A59" s="259" t="s">
        <v>23</v>
      </c>
      <c r="B59" s="254" t="s">
        <v>385</v>
      </c>
      <c r="C59" s="263">
        <v>0</v>
      </c>
      <c r="D59" s="263">
        <v>0</v>
      </c>
      <c r="E59" s="263">
        <v>0</v>
      </c>
      <c r="F59" s="263">
        <v>0</v>
      </c>
      <c r="G59" s="307">
        <v>0</v>
      </c>
      <c r="H59" s="307">
        <v>0</v>
      </c>
      <c r="I59" s="307">
        <v>0</v>
      </c>
      <c r="J59" s="261">
        <v>0</v>
      </c>
      <c r="K59" s="263">
        <v>0</v>
      </c>
      <c r="L59" s="263"/>
      <c r="M59" s="265">
        <f t="shared" si="2"/>
        <v>0</v>
      </c>
      <c r="N59" s="330" t="e">
        <f t="shared" si="3"/>
        <v>#DIV/0!</v>
      </c>
    </row>
    <row r="60" spans="1:14" hidden="1">
      <c r="A60" s="259" t="s">
        <v>25</v>
      </c>
      <c r="B60" s="254" t="s">
        <v>290</v>
      </c>
      <c r="C60" s="263">
        <v>150000</v>
      </c>
      <c r="D60" s="263">
        <v>150000</v>
      </c>
      <c r="E60" s="263">
        <v>0</v>
      </c>
      <c r="F60" s="263">
        <v>0</v>
      </c>
      <c r="G60" s="307">
        <v>0</v>
      </c>
      <c r="H60" s="307">
        <v>0</v>
      </c>
      <c r="I60" s="307">
        <v>0</v>
      </c>
      <c r="J60" s="261">
        <v>0</v>
      </c>
      <c r="K60" s="263">
        <v>0</v>
      </c>
      <c r="L60" s="263"/>
      <c r="M60" s="265">
        <f t="shared" si="2"/>
        <v>150000</v>
      </c>
      <c r="N60" s="330" t="e">
        <f t="shared" si="3"/>
        <v>#DIV/0!</v>
      </c>
    </row>
    <row r="61" spans="1:14">
      <c r="A61" s="259" t="s">
        <v>29</v>
      </c>
      <c r="B61" s="254" t="s">
        <v>51</v>
      </c>
      <c r="C61" s="263">
        <v>2035205</v>
      </c>
      <c r="D61" s="263">
        <v>2088106</v>
      </c>
      <c r="E61" s="263">
        <v>1961433</v>
      </c>
      <c r="F61" s="263">
        <v>2022397</v>
      </c>
      <c r="G61" s="307">
        <v>1619469</v>
      </c>
      <c r="H61" s="307">
        <v>1622226</v>
      </c>
      <c r="I61" s="307">
        <v>1527996</v>
      </c>
      <c r="J61" s="261">
        <v>1582852</v>
      </c>
      <c r="K61" s="263">
        <v>1433444</v>
      </c>
      <c r="L61" s="263">
        <v>2445454</v>
      </c>
      <c r="M61" s="265">
        <f t="shared" si="2"/>
        <v>415736</v>
      </c>
      <c r="N61" s="330">
        <f t="shared" si="3"/>
        <v>25.671130475483011</v>
      </c>
    </row>
    <row r="62" spans="1:14" hidden="1">
      <c r="A62" s="259">
        <v>155</v>
      </c>
      <c r="B62" s="254" t="s">
        <v>386</v>
      </c>
      <c r="C62" s="263">
        <v>0</v>
      </c>
      <c r="D62" s="263">
        <v>0</v>
      </c>
      <c r="E62" s="263">
        <v>0</v>
      </c>
      <c r="F62" s="263">
        <v>0</v>
      </c>
      <c r="G62" s="307">
        <v>0</v>
      </c>
      <c r="H62" s="307">
        <v>0</v>
      </c>
      <c r="I62" s="307">
        <v>0</v>
      </c>
      <c r="J62" s="261">
        <v>0</v>
      </c>
      <c r="K62" s="263">
        <v>0</v>
      </c>
      <c r="L62" s="263">
        <v>0</v>
      </c>
      <c r="M62" s="265">
        <f t="shared" si="2"/>
        <v>0</v>
      </c>
      <c r="N62" s="330" t="e">
        <f t="shared" si="3"/>
        <v>#DIV/0!</v>
      </c>
    </row>
    <row r="63" spans="1:14">
      <c r="A63" s="259" t="s">
        <v>31</v>
      </c>
      <c r="B63" s="254" t="s">
        <v>53</v>
      </c>
      <c r="C63" s="263">
        <v>1002722</v>
      </c>
      <c r="D63" s="263">
        <v>999373</v>
      </c>
      <c r="E63" s="263">
        <v>930073</v>
      </c>
      <c r="F63" s="263">
        <v>930073</v>
      </c>
      <c r="G63" s="307">
        <v>930073</v>
      </c>
      <c r="H63" s="307">
        <v>930073</v>
      </c>
      <c r="I63" s="307">
        <v>930073</v>
      </c>
      <c r="J63" s="261">
        <v>930073</v>
      </c>
      <c r="K63" s="263">
        <v>930073</v>
      </c>
      <c r="L63" s="263">
        <v>930073</v>
      </c>
      <c r="M63" s="265">
        <f t="shared" si="2"/>
        <v>72649</v>
      </c>
      <c r="N63" s="330">
        <f t="shared" si="3"/>
        <v>7.8111073001796631</v>
      </c>
    </row>
    <row r="64" spans="1:14">
      <c r="A64" s="259" t="s">
        <v>50</v>
      </c>
      <c r="B64" s="254" t="s">
        <v>55</v>
      </c>
      <c r="C64" s="263">
        <v>1561884</v>
      </c>
      <c r="D64" s="263">
        <v>1542925</v>
      </c>
      <c r="E64" s="263">
        <v>1443925</v>
      </c>
      <c r="F64" s="263">
        <v>1443925</v>
      </c>
      <c r="G64" s="307">
        <v>1443925</v>
      </c>
      <c r="H64" s="307">
        <v>1443925</v>
      </c>
      <c r="I64" s="307">
        <v>1443925</v>
      </c>
      <c r="J64" s="261">
        <v>1443925</v>
      </c>
      <c r="K64" s="263">
        <v>1443925</v>
      </c>
      <c r="L64" s="263">
        <v>1443925</v>
      </c>
      <c r="M64" s="265">
        <f t="shared" si="2"/>
        <v>117959</v>
      </c>
      <c r="N64" s="330">
        <f t="shared" si="3"/>
        <v>8.1693301244870753</v>
      </c>
    </row>
    <row r="65" spans="1:14">
      <c r="A65" s="259" t="s">
        <v>52</v>
      </c>
      <c r="B65" s="254" t="s">
        <v>387</v>
      </c>
      <c r="C65" s="263">
        <v>-7259</v>
      </c>
      <c r="D65" s="263">
        <v>-7259</v>
      </c>
      <c r="E65" s="263">
        <v>-7258</v>
      </c>
      <c r="F65" s="263">
        <v>-7258</v>
      </c>
      <c r="G65" s="307">
        <v>-7258</v>
      </c>
      <c r="H65" s="307">
        <v>-7258</v>
      </c>
      <c r="I65" s="307">
        <v>-7258</v>
      </c>
      <c r="J65" s="261">
        <v>-7258</v>
      </c>
      <c r="K65" s="263">
        <v>-7258</v>
      </c>
      <c r="L65" s="263">
        <v>-7258</v>
      </c>
      <c r="M65" s="265">
        <f t="shared" si="2"/>
        <v>-1</v>
      </c>
      <c r="N65" s="330">
        <f t="shared" si="3"/>
        <v>1.3777900248002206E-2</v>
      </c>
    </row>
    <row r="66" spans="1:14">
      <c r="A66" s="259" t="s">
        <v>54</v>
      </c>
      <c r="B66" s="254" t="s">
        <v>388</v>
      </c>
      <c r="C66" s="263">
        <v>131662</v>
      </c>
      <c r="D66" s="263">
        <v>176160</v>
      </c>
      <c r="E66" s="263">
        <v>505929</v>
      </c>
      <c r="F66" s="263">
        <v>510166</v>
      </c>
      <c r="G66" s="307">
        <v>507457</v>
      </c>
      <c r="H66" s="307">
        <v>474455</v>
      </c>
      <c r="I66" s="307">
        <v>474358</v>
      </c>
      <c r="J66" s="261">
        <v>493872</v>
      </c>
      <c r="K66" s="263">
        <v>451825</v>
      </c>
      <c r="L66" s="263">
        <v>653010</v>
      </c>
      <c r="M66" s="265">
        <f t="shared" si="2"/>
        <v>-375795</v>
      </c>
      <c r="N66" s="330">
        <f t="shared" si="3"/>
        <v>-74.05455043481517</v>
      </c>
    </row>
    <row r="67" spans="1:14">
      <c r="A67" s="259" t="s">
        <v>56</v>
      </c>
      <c r="B67" s="254" t="s">
        <v>389</v>
      </c>
      <c r="C67" s="263">
        <v>379583</v>
      </c>
      <c r="D67" s="263">
        <v>522925</v>
      </c>
      <c r="E67" s="263">
        <v>100492</v>
      </c>
      <c r="F67" s="263">
        <v>47971</v>
      </c>
      <c r="G67" s="307">
        <v>401953</v>
      </c>
      <c r="H67" s="307">
        <v>358126</v>
      </c>
      <c r="I67" s="307">
        <v>307885</v>
      </c>
      <c r="J67" s="261">
        <v>251023</v>
      </c>
      <c r="K67" s="263">
        <v>176438</v>
      </c>
      <c r="L67" s="263">
        <v>176438</v>
      </c>
      <c r="M67" s="265">
        <f t="shared" si="2"/>
        <v>-22370</v>
      </c>
      <c r="N67" s="330">
        <f t="shared" si="3"/>
        <v>-5.5653272895089723</v>
      </c>
    </row>
    <row r="68" spans="1:14">
      <c r="A68" s="257"/>
      <c r="B68" s="258" t="s">
        <v>62</v>
      </c>
      <c r="C68" s="264">
        <v>79033498</v>
      </c>
      <c r="D68" s="264">
        <v>80695426</v>
      </c>
      <c r="E68" s="264">
        <v>71582668</v>
      </c>
      <c r="F68" s="264">
        <v>71097409</v>
      </c>
      <c r="G68" s="308">
        <v>70634767</v>
      </c>
      <c r="H68" s="308">
        <v>71221877</v>
      </c>
      <c r="I68" s="308">
        <v>70296735</v>
      </c>
      <c r="J68" s="262">
        <v>68938194</v>
      </c>
      <c r="K68" s="264">
        <v>70320839</v>
      </c>
      <c r="L68" s="264">
        <v>71338807</v>
      </c>
      <c r="M68" s="266">
        <f t="shared" si="2"/>
        <v>8398731</v>
      </c>
      <c r="N68" s="331">
        <f t="shared" si="3"/>
        <v>11.890364131872905</v>
      </c>
    </row>
    <row r="69" spans="1:14">
      <c r="A69" s="470"/>
      <c r="B69" s="470"/>
      <c r="G69" s="313"/>
      <c r="H69" s="445"/>
      <c r="I69" s="312"/>
    </row>
  </sheetData>
  <sheetProtection formatCells="0" insertColumns="0" insertRows="0" deleteColumns="0" deleteRows="0" selectLockedCells="1"/>
  <mergeCells count="3">
    <mergeCell ref="A11:B11"/>
    <mergeCell ref="A37:B37"/>
    <mergeCell ref="A69:B69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W62"/>
  <sheetViews>
    <sheetView showGridLines="0" workbookViewId="0">
      <pane ySplit="11" topLeftCell="A27" activePane="bottomLeft" state="frozen"/>
      <selection activeCell="B11" sqref="B11"/>
      <selection pane="bottomLeft" activeCell="C37" sqref="C37"/>
    </sheetView>
  </sheetViews>
  <sheetFormatPr defaultRowHeight="11.25"/>
  <cols>
    <col min="1" max="1" width="4.140625" style="155" bestFit="1" customWidth="1"/>
    <col min="2" max="2" width="65.140625" style="155" customWidth="1"/>
    <col min="3" max="14" width="13.140625" style="155" customWidth="1"/>
    <col min="15" max="15" width="9.140625" style="155"/>
    <col min="16" max="16" width="11" style="155" customWidth="1"/>
    <col min="17" max="16384" width="9.140625" style="155"/>
  </cols>
  <sheetData>
    <row r="8" spans="1:23" s="128" customFormat="1" ht="18.75">
      <c r="A8" s="332" t="s">
        <v>480</v>
      </c>
      <c r="B8" s="332"/>
    </row>
    <row r="9" spans="1:23" s="128" customFormat="1"/>
    <row r="10" spans="1:23" s="128" customFormat="1" ht="12" thickBot="1">
      <c r="Q10" s="160"/>
      <c r="R10" s="153"/>
      <c r="S10" s="153"/>
      <c r="T10" s="153"/>
      <c r="U10" s="153"/>
      <c r="V10" s="127"/>
      <c r="W10" s="127"/>
    </row>
    <row r="11" spans="1:23" s="128" customFormat="1" ht="36" customHeight="1" thickBot="1">
      <c r="A11" s="471" t="s">
        <v>64</v>
      </c>
      <c r="B11" s="471"/>
      <c r="C11" s="251" t="s">
        <v>519</v>
      </c>
      <c r="D11" s="251" t="s">
        <v>521</v>
      </c>
      <c r="E11" s="251" t="s">
        <v>511</v>
      </c>
      <c r="F11" s="251" t="s">
        <v>517</v>
      </c>
      <c r="G11" s="251" t="s">
        <v>508</v>
      </c>
      <c r="H11" s="251" t="s">
        <v>509</v>
      </c>
      <c r="I11" s="251" t="s">
        <v>501</v>
      </c>
      <c r="J11" s="457" t="s">
        <v>496</v>
      </c>
      <c r="K11" s="457" t="s">
        <v>498</v>
      </c>
      <c r="L11" s="457" t="s">
        <v>482</v>
      </c>
      <c r="M11" s="457" t="s">
        <v>483</v>
      </c>
      <c r="N11" s="457" t="s">
        <v>310</v>
      </c>
      <c r="O11" s="457" t="s">
        <v>354</v>
      </c>
      <c r="P11" s="458" t="s">
        <v>311</v>
      </c>
    </row>
    <row r="12" spans="1:23" s="127" customFormat="1" ht="2.25" customHeight="1">
      <c r="J12" s="459"/>
      <c r="K12" s="459"/>
      <c r="L12" s="459"/>
      <c r="M12" s="459"/>
      <c r="N12" s="459"/>
      <c r="O12" s="459"/>
      <c r="P12" s="459"/>
    </row>
    <row r="13" spans="1:23" s="128" customFormat="1" ht="12.75" customHeight="1">
      <c r="A13" s="238" t="s">
        <v>4</v>
      </c>
      <c r="B13" s="239" t="s">
        <v>314</v>
      </c>
      <c r="C13" s="261">
        <v>1419767</v>
      </c>
      <c r="D13" s="261">
        <v>362123</v>
      </c>
      <c r="E13" s="261">
        <v>1057644</v>
      </c>
      <c r="F13" s="261">
        <v>396211</v>
      </c>
      <c r="G13" s="261">
        <v>661433</v>
      </c>
      <c r="H13" s="261">
        <f>+E13-I13</f>
        <v>726770</v>
      </c>
      <c r="I13" s="261">
        <v>330874</v>
      </c>
      <c r="J13" s="263">
        <v>1375925</v>
      </c>
      <c r="K13" s="263">
        <f>+J13-L13</f>
        <v>305070</v>
      </c>
      <c r="L13" s="263">
        <v>1070855</v>
      </c>
      <c r="M13" s="263">
        <f>+L13-N13</f>
        <v>367035</v>
      </c>
      <c r="N13" s="263">
        <v>703820</v>
      </c>
      <c r="O13" s="263">
        <f>+N13-P13</f>
        <v>337279</v>
      </c>
      <c r="P13" s="263">
        <v>366541</v>
      </c>
      <c r="Q13" s="261"/>
      <c r="R13" s="261"/>
      <c r="S13" s="261"/>
    </row>
    <row r="14" spans="1:23" s="128" customFormat="1">
      <c r="A14" s="238" t="s">
        <v>6</v>
      </c>
      <c r="B14" s="239" t="s">
        <v>315</v>
      </c>
      <c r="C14" s="261">
        <v>-255228</v>
      </c>
      <c r="D14" s="261">
        <v>-59677</v>
      </c>
      <c r="E14" s="261">
        <v>-195551</v>
      </c>
      <c r="F14" s="261">
        <v>-80302</v>
      </c>
      <c r="G14" s="261">
        <v>-115249</v>
      </c>
      <c r="H14" s="261">
        <f t="shared" ref="H14:H59" si="0">+E14-I14</f>
        <v>-138573</v>
      </c>
      <c r="I14" s="261">
        <v>-56978</v>
      </c>
      <c r="J14" s="263">
        <v>-253488</v>
      </c>
      <c r="K14" s="263">
        <f t="shared" ref="K14:K59" si="1">+J14-L14</f>
        <v>-32725</v>
      </c>
      <c r="L14" s="263">
        <v>-220763</v>
      </c>
      <c r="M14" s="263">
        <f t="shared" ref="M14:O59" si="2">+L14-N14</f>
        <v>-90445</v>
      </c>
      <c r="N14" s="263">
        <v>-130318</v>
      </c>
      <c r="O14" s="263">
        <f t="shared" si="2"/>
        <v>-57011</v>
      </c>
      <c r="P14" s="263">
        <v>-73307</v>
      </c>
      <c r="Q14" s="261"/>
      <c r="R14" s="261"/>
      <c r="S14" s="261"/>
    </row>
    <row r="15" spans="1:23" s="128" customFormat="1" ht="12.75" customHeight="1">
      <c r="A15" s="240" t="s">
        <v>8</v>
      </c>
      <c r="B15" s="241" t="s">
        <v>68</v>
      </c>
      <c r="C15" s="309">
        <v>1164539</v>
      </c>
      <c r="D15" s="309">
        <v>302446</v>
      </c>
      <c r="E15" s="309">
        <v>862093</v>
      </c>
      <c r="F15" s="309">
        <v>315909</v>
      </c>
      <c r="G15" s="309">
        <v>546184</v>
      </c>
      <c r="H15" s="309">
        <f t="shared" si="0"/>
        <v>588197</v>
      </c>
      <c r="I15" s="309">
        <v>273896</v>
      </c>
      <c r="J15" s="460">
        <v>1122437</v>
      </c>
      <c r="K15" s="460">
        <f t="shared" si="1"/>
        <v>272345</v>
      </c>
      <c r="L15" s="460">
        <v>850092</v>
      </c>
      <c r="M15" s="460">
        <f t="shared" si="2"/>
        <v>276590</v>
      </c>
      <c r="N15" s="460">
        <v>573502</v>
      </c>
      <c r="O15" s="460">
        <f t="shared" si="2"/>
        <v>280268</v>
      </c>
      <c r="P15" s="460">
        <v>293234</v>
      </c>
      <c r="Q15" s="261"/>
      <c r="R15" s="261"/>
      <c r="S15" s="261"/>
    </row>
    <row r="16" spans="1:23" s="128" customFormat="1">
      <c r="A16" s="238" t="s">
        <v>9</v>
      </c>
      <c r="B16" s="239" t="s">
        <v>316</v>
      </c>
      <c r="C16" s="261">
        <v>1043000</v>
      </c>
      <c r="D16" s="261">
        <v>322921</v>
      </c>
      <c r="E16" s="261">
        <v>720079</v>
      </c>
      <c r="F16" s="261">
        <v>313964</v>
      </c>
      <c r="G16" s="261">
        <v>406115</v>
      </c>
      <c r="H16" s="261">
        <f t="shared" si="0"/>
        <v>518606</v>
      </c>
      <c r="I16" s="261">
        <v>201473</v>
      </c>
      <c r="J16" s="263">
        <v>812147</v>
      </c>
      <c r="K16" s="263">
        <f t="shared" si="1"/>
        <v>208495</v>
      </c>
      <c r="L16" s="263">
        <v>603652</v>
      </c>
      <c r="M16" s="263">
        <f t="shared" si="2"/>
        <v>196944</v>
      </c>
      <c r="N16" s="263">
        <v>406708</v>
      </c>
      <c r="O16" s="263">
        <f t="shared" si="2"/>
        <v>200061</v>
      </c>
      <c r="P16" s="263">
        <v>206647</v>
      </c>
      <c r="Q16" s="261"/>
      <c r="R16" s="261"/>
      <c r="S16" s="261"/>
    </row>
    <row r="17" spans="1:19" s="128" customFormat="1">
      <c r="A17" s="238" t="s">
        <v>11</v>
      </c>
      <c r="B17" s="239" t="s">
        <v>317</v>
      </c>
      <c r="C17" s="261">
        <v>-111050</v>
      </c>
      <c r="D17" s="261">
        <v>-47041</v>
      </c>
      <c r="E17" s="261">
        <v>-64009</v>
      </c>
      <c r="F17" s="261">
        <v>-45648</v>
      </c>
      <c r="G17" s="261">
        <v>-18361</v>
      </c>
      <c r="H17" s="261">
        <f t="shared" si="0"/>
        <v>-55080</v>
      </c>
      <c r="I17" s="261">
        <v>-8929</v>
      </c>
      <c r="J17" s="263">
        <v>-35882</v>
      </c>
      <c r="K17" s="263">
        <f t="shared" si="1"/>
        <v>-9311</v>
      </c>
      <c r="L17" s="263">
        <v>-26571</v>
      </c>
      <c r="M17" s="263">
        <f t="shared" si="2"/>
        <v>-8919</v>
      </c>
      <c r="N17" s="263">
        <v>-17652</v>
      </c>
      <c r="O17" s="263">
        <f t="shared" si="2"/>
        <v>-9125</v>
      </c>
      <c r="P17" s="263">
        <v>-8527</v>
      </c>
      <c r="Q17" s="261"/>
      <c r="R17" s="261"/>
      <c r="S17" s="261"/>
    </row>
    <row r="18" spans="1:19" s="128" customFormat="1">
      <c r="A18" s="240" t="s">
        <v>13</v>
      </c>
      <c r="B18" s="241" t="s">
        <v>71</v>
      </c>
      <c r="C18" s="309">
        <v>931950</v>
      </c>
      <c r="D18" s="309">
        <v>275880</v>
      </c>
      <c r="E18" s="309">
        <v>656070</v>
      </c>
      <c r="F18" s="309">
        <v>268316</v>
      </c>
      <c r="G18" s="309">
        <v>387754</v>
      </c>
      <c r="H18" s="309">
        <f t="shared" si="0"/>
        <v>463526</v>
      </c>
      <c r="I18" s="309">
        <v>192544</v>
      </c>
      <c r="J18" s="460">
        <v>776265</v>
      </c>
      <c r="K18" s="460">
        <f t="shared" si="1"/>
        <v>199184</v>
      </c>
      <c r="L18" s="460">
        <v>577081</v>
      </c>
      <c r="M18" s="460">
        <f t="shared" si="2"/>
        <v>188025</v>
      </c>
      <c r="N18" s="460">
        <v>389056</v>
      </c>
      <c r="O18" s="460">
        <f t="shared" si="2"/>
        <v>190936</v>
      </c>
      <c r="P18" s="460">
        <v>198120</v>
      </c>
      <c r="Q18" s="261"/>
      <c r="R18" s="261"/>
      <c r="S18" s="261"/>
    </row>
    <row r="19" spans="1:19" s="128" customFormat="1">
      <c r="A19" s="238" t="s">
        <v>15</v>
      </c>
      <c r="B19" s="242" t="s">
        <v>318</v>
      </c>
      <c r="C19" s="261">
        <v>14101</v>
      </c>
      <c r="D19" s="261">
        <v>451</v>
      </c>
      <c r="E19" s="261">
        <v>13650</v>
      </c>
      <c r="F19" s="261">
        <v>3424</v>
      </c>
      <c r="G19" s="261">
        <v>10226</v>
      </c>
      <c r="H19" s="261">
        <f t="shared" si="0"/>
        <v>13111</v>
      </c>
      <c r="I19" s="261">
        <v>539</v>
      </c>
      <c r="J19" s="263">
        <v>34339</v>
      </c>
      <c r="K19" s="263">
        <f t="shared" si="1"/>
        <v>20553</v>
      </c>
      <c r="L19" s="263">
        <v>13786</v>
      </c>
      <c r="M19" s="263">
        <f t="shared" si="2"/>
        <v>325</v>
      </c>
      <c r="N19" s="263">
        <v>13461</v>
      </c>
      <c r="O19" s="263">
        <f t="shared" si="2"/>
        <v>12877</v>
      </c>
      <c r="P19" s="263">
        <v>584</v>
      </c>
      <c r="Q19" s="261"/>
      <c r="R19" s="261"/>
      <c r="S19" s="261"/>
    </row>
    <row r="20" spans="1:19" s="128" customFormat="1">
      <c r="A20" s="238" t="s">
        <v>17</v>
      </c>
      <c r="B20" s="239" t="s">
        <v>319</v>
      </c>
      <c r="C20" s="261">
        <v>180</v>
      </c>
      <c r="D20" s="261">
        <v>23734</v>
      </c>
      <c r="E20" s="261">
        <v>-23554</v>
      </c>
      <c r="F20" s="261">
        <v>-5558</v>
      </c>
      <c r="G20" s="261">
        <v>-17996</v>
      </c>
      <c r="H20" s="261">
        <f t="shared" si="0"/>
        <v>-27306</v>
      </c>
      <c r="I20" s="261">
        <v>3752</v>
      </c>
      <c r="J20" s="263">
        <v>1812</v>
      </c>
      <c r="K20" s="263">
        <f t="shared" si="1"/>
        <v>-23405</v>
      </c>
      <c r="L20" s="263">
        <v>25217</v>
      </c>
      <c r="M20" s="263">
        <f t="shared" si="2"/>
        <v>8735</v>
      </c>
      <c r="N20" s="263">
        <v>16482</v>
      </c>
      <c r="O20" s="263">
        <f t="shared" si="2"/>
        <v>17328</v>
      </c>
      <c r="P20" s="263">
        <v>-846</v>
      </c>
      <c r="Q20" s="261"/>
      <c r="R20" s="261"/>
      <c r="S20" s="261"/>
    </row>
    <row r="21" spans="1:19" s="128" customFormat="1">
      <c r="A21" s="238" t="s">
        <v>41</v>
      </c>
      <c r="B21" s="239" t="s">
        <v>74</v>
      </c>
      <c r="C21" s="261">
        <v>-1546</v>
      </c>
      <c r="D21" s="261">
        <v>2632</v>
      </c>
      <c r="E21" s="261">
        <v>-4178</v>
      </c>
      <c r="F21" s="261">
        <v>-2742</v>
      </c>
      <c r="G21" s="261">
        <v>-1436</v>
      </c>
      <c r="H21" s="261">
        <f t="shared" si="0"/>
        <v>-2732</v>
      </c>
      <c r="I21" s="261">
        <v>-1446</v>
      </c>
      <c r="J21" s="263">
        <v>1621</v>
      </c>
      <c r="K21" s="263">
        <f t="shared" si="1"/>
        <v>-371</v>
      </c>
      <c r="L21" s="263">
        <v>1992</v>
      </c>
      <c r="M21" s="263">
        <f t="shared" si="2"/>
        <v>-418</v>
      </c>
      <c r="N21" s="263">
        <v>2410</v>
      </c>
      <c r="O21" s="263">
        <f t="shared" si="2"/>
        <v>1961</v>
      </c>
      <c r="P21" s="263">
        <v>449</v>
      </c>
      <c r="Q21" s="261"/>
      <c r="R21" s="261"/>
      <c r="S21" s="261"/>
    </row>
    <row r="22" spans="1:19" s="128" customFormat="1">
      <c r="A22" s="238" t="s">
        <v>19</v>
      </c>
      <c r="B22" s="239" t="s">
        <v>320</v>
      </c>
      <c r="C22" s="261">
        <v>116600</v>
      </c>
      <c r="D22" s="261">
        <v>6395</v>
      </c>
      <c r="E22" s="261">
        <v>110205</v>
      </c>
      <c r="F22" s="261">
        <v>59122</v>
      </c>
      <c r="G22" s="261">
        <v>51083</v>
      </c>
      <c r="H22" s="261">
        <f t="shared" si="0"/>
        <v>91090</v>
      </c>
      <c r="I22" s="261">
        <v>19115</v>
      </c>
      <c r="J22" s="263">
        <v>91925</v>
      </c>
      <c r="K22" s="263">
        <f t="shared" si="1"/>
        <v>-60884</v>
      </c>
      <c r="L22" s="263">
        <v>152809</v>
      </c>
      <c r="M22" s="263">
        <f t="shared" si="2"/>
        <v>4831</v>
      </c>
      <c r="N22" s="263">
        <v>147978</v>
      </c>
      <c r="O22" s="263">
        <f t="shared" si="2"/>
        <v>4073</v>
      </c>
      <c r="P22" s="263">
        <v>143905</v>
      </c>
      <c r="Q22" s="261"/>
      <c r="R22" s="261"/>
      <c r="S22" s="261"/>
    </row>
    <row r="23" spans="1:19" s="128" customFormat="1">
      <c r="A23" s="238"/>
      <c r="B23" s="239" t="s">
        <v>321</v>
      </c>
      <c r="C23" s="261">
        <v>38710</v>
      </c>
      <c r="D23" s="261">
        <v>-748</v>
      </c>
      <c r="E23" s="261">
        <v>39458</v>
      </c>
      <c r="F23" s="261">
        <v>13722</v>
      </c>
      <c r="G23" s="261">
        <v>25736</v>
      </c>
      <c r="H23" s="261">
        <f t="shared" si="0"/>
        <v>27078</v>
      </c>
      <c r="I23" s="261">
        <v>12380</v>
      </c>
      <c r="J23" s="263">
        <v>-77645</v>
      </c>
      <c r="K23" s="263">
        <f t="shared" si="1"/>
        <v>-65730</v>
      </c>
      <c r="L23" s="263">
        <v>-11915</v>
      </c>
      <c r="M23" s="263">
        <f t="shared" si="2"/>
        <v>-468</v>
      </c>
      <c r="N23" s="263">
        <v>-11447</v>
      </c>
      <c r="O23" s="263">
        <f t="shared" si="2"/>
        <v>-8780</v>
      </c>
      <c r="P23" s="263">
        <v>-2667</v>
      </c>
      <c r="Q23" s="261"/>
      <c r="R23" s="261"/>
      <c r="S23" s="261"/>
    </row>
    <row r="24" spans="1:19" s="128" customFormat="1" ht="12.75" customHeight="1">
      <c r="A24" s="238"/>
      <c r="B24" s="239" t="s">
        <v>328</v>
      </c>
      <c r="C24" s="261">
        <v>77664</v>
      </c>
      <c r="D24" s="261">
        <v>7353</v>
      </c>
      <c r="E24" s="261">
        <v>70311</v>
      </c>
      <c r="F24" s="261">
        <v>45331</v>
      </c>
      <c r="G24" s="261">
        <v>24980</v>
      </c>
      <c r="H24" s="261">
        <f t="shared" si="0"/>
        <v>63789</v>
      </c>
      <c r="I24" s="261">
        <v>6522</v>
      </c>
      <c r="J24" s="263">
        <v>168662</v>
      </c>
      <c r="K24" s="263">
        <f t="shared" si="1"/>
        <v>4210</v>
      </c>
      <c r="L24" s="263">
        <v>164452</v>
      </c>
      <c r="M24" s="263">
        <f t="shared" si="2"/>
        <v>5197</v>
      </c>
      <c r="N24" s="263">
        <v>159255</v>
      </c>
      <c r="O24" s="263">
        <f t="shared" si="2"/>
        <v>12787</v>
      </c>
      <c r="P24" s="263">
        <v>146468</v>
      </c>
      <c r="Q24" s="261"/>
      <c r="R24" s="261"/>
      <c r="S24" s="261"/>
    </row>
    <row r="25" spans="1:19" s="128" customFormat="1">
      <c r="A25" s="238"/>
      <c r="B25" s="239" t="s">
        <v>322</v>
      </c>
      <c r="C25" s="261">
        <v>226</v>
      </c>
      <c r="D25" s="261">
        <v>-210</v>
      </c>
      <c r="E25" s="261">
        <v>436</v>
      </c>
      <c r="F25" s="261">
        <v>69</v>
      </c>
      <c r="G25" s="261">
        <v>367</v>
      </c>
      <c r="H25" s="261">
        <f t="shared" si="0"/>
        <v>223</v>
      </c>
      <c r="I25" s="261">
        <v>213</v>
      </c>
      <c r="J25" s="263">
        <v>908</v>
      </c>
      <c r="K25" s="263">
        <f t="shared" si="1"/>
        <v>636</v>
      </c>
      <c r="L25" s="263">
        <v>272</v>
      </c>
      <c r="M25" s="263">
        <f t="shared" si="2"/>
        <v>102</v>
      </c>
      <c r="N25" s="263">
        <v>170</v>
      </c>
      <c r="O25" s="263">
        <f t="shared" si="2"/>
        <v>66</v>
      </c>
      <c r="P25" s="263">
        <v>104</v>
      </c>
      <c r="Q25" s="261"/>
      <c r="R25" s="261"/>
      <c r="S25" s="261"/>
    </row>
    <row r="26" spans="1:19" s="128" customFormat="1" ht="24" customHeight="1">
      <c r="A26" s="243" t="s">
        <v>44</v>
      </c>
      <c r="B26" s="244" t="s">
        <v>323</v>
      </c>
      <c r="C26" s="261">
        <v>-1241</v>
      </c>
      <c r="D26" s="261">
        <v>4046</v>
      </c>
      <c r="E26" s="261">
        <v>-5287</v>
      </c>
      <c r="F26" s="261">
        <v>-1101</v>
      </c>
      <c r="G26" s="261">
        <v>-4186</v>
      </c>
      <c r="H26" s="261">
        <f t="shared" si="0"/>
        <v>-5928</v>
      </c>
      <c r="I26" s="261">
        <v>641</v>
      </c>
      <c r="J26" s="263">
        <v>8664</v>
      </c>
      <c r="K26" s="263">
        <f t="shared" si="1"/>
        <v>-2262</v>
      </c>
      <c r="L26" s="263">
        <v>10926</v>
      </c>
      <c r="M26" s="263">
        <f t="shared" si="2"/>
        <v>7731</v>
      </c>
      <c r="N26" s="263">
        <v>3195</v>
      </c>
      <c r="O26" s="263">
        <f t="shared" si="2"/>
        <v>-6931</v>
      </c>
      <c r="P26" s="263">
        <v>10126</v>
      </c>
      <c r="Q26" s="261"/>
      <c r="R26" s="261"/>
      <c r="S26" s="261"/>
    </row>
    <row r="27" spans="1:19" s="128" customFormat="1">
      <c r="A27" s="238"/>
      <c r="B27" s="239" t="s">
        <v>324</v>
      </c>
      <c r="C27" s="261">
        <v>-8436</v>
      </c>
      <c r="D27" s="261">
        <v>-1471</v>
      </c>
      <c r="E27" s="261">
        <v>-6965</v>
      </c>
      <c r="F27" s="261">
        <v>-8567</v>
      </c>
      <c r="G27" s="261">
        <v>1602</v>
      </c>
      <c r="H27" s="261">
        <f t="shared" si="0"/>
        <v>-7538</v>
      </c>
      <c r="I27" s="261">
        <v>573</v>
      </c>
      <c r="J27" s="263">
        <v>-4378</v>
      </c>
      <c r="K27" s="263">
        <f t="shared" si="1"/>
        <v>632</v>
      </c>
      <c r="L27" s="263">
        <v>-5010</v>
      </c>
      <c r="M27" s="263">
        <f t="shared" si="2"/>
        <v>-2067</v>
      </c>
      <c r="N27" s="263">
        <v>-2943</v>
      </c>
      <c r="O27" s="263">
        <f t="shared" si="2"/>
        <v>-4152</v>
      </c>
      <c r="P27" s="263">
        <v>1209</v>
      </c>
      <c r="Q27" s="261"/>
      <c r="R27" s="261"/>
      <c r="S27" s="261"/>
    </row>
    <row r="28" spans="1:19" s="128" customFormat="1">
      <c r="A28" s="238"/>
      <c r="B28" s="239" t="s">
        <v>325</v>
      </c>
      <c r="C28" s="261">
        <v>7195</v>
      </c>
      <c r="D28" s="261">
        <v>5517</v>
      </c>
      <c r="E28" s="261">
        <v>1678</v>
      </c>
      <c r="F28" s="261">
        <v>7466</v>
      </c>
      <c r="G28" s="261">
        <v>-5788</v>
      </c>
      <c r="H28" s="261">
        <f t="shared" si="0"/>
        <v>1610</v>
      </c>
      <c r="I28" s="261">
        <v>68</v>
      </c>
      <c r="J28" s="263">
        <v>13042</v>
      </c>
      <c r="K28" s="263">
        <f t="shared" si="1"/>
        <v>-2894</v>
      </c>
      <c r="L28" s="263">
        <v>15936</v>
      </c>
      <c r="M28" s="263">
        <f t="shared" si="2"/>
        <v>9798</v>
      </c>
      <c r="N28" s="263">
        <v>6138</v>
      </c>
      <c r="O28" s="263">
        <f t="shared" si="2"/>
        <v>-2779</v>
      </c>
      <c r="P28" s="263">
        <v>8917</v>
      </c>
      <c r="Q28" s="261"/>
      <c r="R28" s="261"/>
      <c r="S28" s="261"/>
    </row>
    <row r="29" spans="1:19" s="128" customFormat="1">
      <c r="A29" s="240" t="s">
        <v>21</v>
      </c>
      <c r="B29" s="241" t="s">
        <v>80</v>
      </c>
      <c r="C29" s="309">
        <v>2224583</v>
      </c>
      <c r="D29" s="309">
        <v>615584</v>
      </c>
      <c r="E29" s="309">
        <v>1608999</v>
      </c>
      <c r="F29" s="309">
        <v>637370</v>
      </c>
      <c r="G29" s="309">
        <v>971629</v>
      </c>
      <c r="H29" s="309">
        <f t="shared" si="0"/>
        <v>1119958</v>
      </c>
      <c r="I29" s="309">
        <v>489041</v>
      </c>
      <c r="J29" s="460">
        <v>2037063</v>
      </c>
      <c r="K29" s="460">
        <f t="shared" si="1"/>
        <v>405160</v>
      </c>
      <c r="L29" s="460">
        <v>1631903</v>
      </c>
      <c r="M29" s="460">
        <f t="shared" si="2"/>
        <v>485819</v>
      </c>
      <c r="N29" s="460">
        <v>1146084</v>
      </c>
      <c r="O29" s="460">
        <f t="shared" si="2"/>
        <v>500512</v>
      </c>
      <c r="P29" s="460">
        <v>645572</v>
      </c>
      <c r="Q29" s="261"/>
      <c r="R29" s="261"/>
      <c r="S29" s="261"/>
    </row>
    <row r="30" spans="1:19" s="128" customFormat="1">
      <c r="A30" s="238" t="s">
        <v>23</v>
      </c>
      <c r="B30" s="239" t="s">
        <v>326</v>
      </c>
      <c r="C30" s="261">
        <v>-446291</v>
      </c>
      <c r="D30" s="261">
        <v>-138852</v>
      </c>
      <c r="E30" s="261">
        <v>-307439</v>
      </c>
      <c r="F30" s="261">
        <v>-160432</v>
      </c>
      <c r="G30" s="261">
        <v>-147007</v>
      </c>
      <c r="H30" s="261">
        <f t="shared" si="0"/>
        <v>-235375</v>
      </c>
      <c r="I30" s="261">
        <v>-72064</v>
      </c>
      <c r="J30" s="263">
        <v>-223706</v>
      </c>
      <c r="K30" s="263">
        <f t="shared" si="1"/>
        <v>-70554</v>
      </c>
      <c r="L30" s="263">
        <v>-153152</v>
      </c>
      <c r="M30" s="263">
        <f t="shared" si="2"/>
        <v>-70122</v>
      </c>
      <c r="N30" s="263">
        <v>-83030</v>
      </c>
      <c r="O30" s="263">
        <f t="shared" si="2"/>
        <v>-58652</v>
      </c>
      <c r="P30" s="263">
        <v>-24378</v>
      </c>
      <c r="Q30" s="261"/>
      <c r="R30" s="261"/>
      <c r="S30" s="261"/>
    </row>
    <row r="31" spans="1:19" s="128" customFormat="1" ht="12.75" customHeight="1">
      <c r="A31" s="238"/>
      <c r="B31" s="245" t="s">
        <v>327</v>
      </c>
      <c r="C31" s="261">
        <v>-447547</v>
      </c>
      <c r="D31" s="261">
        <v>-139526</v>
      </c>
      <c r="E31" s="261">
        <v>-308021</v>
      </c>
      <c r="F31" s="261">
        <v>-160985</v>
      </c>
      <c r="G31" s="261">
        <v>-147036</v>
      </c>
      <c r="H31" s="261">
        <f t="shared" si="0"/>
        <v>-235536</v>
      </c>
      <c r="I31" s="261">
        <v>-72485</v>
      </c>
      <c r="J31" s="263">
        <v>-225772</v>
      </c>
      <c r="K31" s="263">
        <f t="shared" si="1"/>
        <v>-70566</v>
      </c>
      <c r="L31" s="263">
        <v>-155206</v>
      </c>
      <c r="M31" s="263">
        <f t="shared" si="2"/>
        <v>-70272</v>
      </c>
      <c r="N31" s="263">
        <v>-84934</v>
      </c>
      <c r="O31" s="263">
        <f t="shared" si="2"/>
        <v>-58793</v>
      </c>
      <c r="P31" s="263">
        <v>-26141</v>
      </c>
      <c r="Q31" s="261"/>
      <c r="R31" s="261"/>
      <c r="S31" s="261"/>
    </row>
    <row r="32" spans="1:19" s="128" customFormat="1">
      <c r="A32" s="238"/>
      <c r="B32" s="245" t="s">
        <v>328</v>
      </c>
      <c r="C32" s="261">
        <v>1256</v>
      </c>
      <c r="D32" s="261">
        <v>674</v>
      </c>
      <c r="E32" s="261">
        <v>582</v>
      </c>
      <c r="F32" s="261">
        <v>553</v>
      </c>
      <c r="G32" s="261">
        <v>29</v>
      </c>
      <c r="H32" s="261">
        <f t="shared" si="0"/>
        <v>161</v>
      </c>
      <c r="I32" s="261">
        <v>421</v>
      </c>
      <c r="J32" s="263">
        <v>2066</v>
      </c>
      <c r="K32" s="263">
        <f t="shared" si="1"/>
        <v>12</v>
      </c>
      <c r="L32" s="263">
        <v>2054</v>
      </c>
      <c r="M32" s="263">
        <f t="shared" si="2"/>
        <v>150</v>
      </c>
      <c r="N32" s="263">
        <v>1904</v>
      </c>
      <c r="O32" s="263">
        <f t="shared" si="2"/>
        <v>141</v>
      </c>
      <c r="P32" s="263">
        <v>1763</v>
      </c>
      <c r="Q32" s="261"/>
      <c r="R32" s="261"/>
      <c r="S32" s="261"/>
    </row>
    <row r="33" spans="1:19" s="128" customFormat="1">
      <c r="A33" s="238" t="s">
        <v>25</v>
      </c>
      <c r="B33" s="239" t="s">
        <v>329</v>
      </c>
      <c r="C33" s="261">
        <v>-2979</v>
      </c>
      <c r="D33" s="261">
        <v>-1361</v>
      </c>
      <c r="E33" s="261">
        <v>-1618</v>
      </c>
      <c r="F33" s="261">
        <v>-651</v>
      </c>
      <c r="G33" s="261">
        <v>-967</v>
      </c>
      <c r="H33" s="261">
        <f t="shared" si="0"/>
        <v>-727</v>
      </c>
      <c r="I33" s="261">
        <v>-891</v>
      </c>
      <c r="J33" s="263">
        <v>-2956</v>
      </c>
      <c r="K33" s="263">
        <f t="shared" si="1"/>
        <v>-237</v>
      </c>
      <c r="L33" s="263">
        <v>-2719</v>
      </c>
      <c r="M33" s="263">
        <f t="shared" si="2"/>
        <v>-1536</v>
      </c>
      <c r="N33" s="263">
        <v>-1183</v>
      </c>
      <c r="O33" s="263">
        <f t="shared" si="2"/>
        <v>-1183</v>
      </c>
      <c r="P33" s="263">
        <v>0</v>
      </c>
      <c r="Q33" s="261"/>
      <c r="R33" s="261"/>
      <c r="S33" s="261"/>
    </row>
    <row r="34" spans="1:19" s="128" customFormat="1" hidden="1">
      <c r="A34" s="240" t="s">
        <v>29</v>
      </c>
      <c r="B34" s="241" t="s">
        <v>330</v>
      </c>
      <c r="C34" s="261">
        <v>1775313</v>
      </c>
      <c r="D34" s="261">
        <v>475371</v>
      </c>
      <c r="E34" s="261">
        <v>1299942</v>
      </c>
      <c r="F34" s="261">
        <v>476287</v>
      </c>
      <c r="G34" s="261">
        <v>823655</v>
      </c>
      <c r="H34" s="261">
        <f t="shared" si="0"/>
        <v>883856</v>
      </c>
      <c r="I34" s="261">
        <v>416086</v>
      </c>
      <c r="J34" s="263">
        <v>1810401</v>
      </c>
      <c r="K34" s="263">
        <f t="shared" si="1"/>
        <v>334369</v>
      </c>
      <c r="L34" s="263">
        <v>1476032</v>
      </c>
      <c r="M34" s="263">
        <f t="shared" si="2"/>
        <v>414161</v>
      </c>
      <c r="N34" s="263">
        <v>1061871</v>
      </c>
      <c r="O34" s="263">
        <f t="shared" si="2"/>
        <v>440677</v>
      </c>
      <c r="P34" s="263">
        <v>621194</v>
      </c>
      <c r="Q34" s="261"/>
      <c r="R34" s="261"/>
      <c r="S34" s="261"/>
    </row>
    <row r="35" spans="1:19" s="128" customFormat="1" hidden="1">
      <c r="A35" s="238" t="s">
        <v>331</v>
      </c>
      <c r="B35" s="239" t="s">
        <v>332</v>
      </c>
      <c r="C35" s="261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f t="shared" si="0"/>
        <v>0</v>
      </c>
      <c r="I35" s="261">
        <v>0</v>
      </c>
      <c r="J35" s="263">
        <v>0</v>
      </c>
      <c r="K35" s="263">
        <f t="shared" si="1"/>
        <v>0</v>
      </c>
      <c r="L35" s="263">
        <v>0</v>
      </c>
      <c r="M35" s="263">
        <f t="shared" si="2"/>
        <v>0</v>
      </c>
      <c r="N35" s="263">
        <v>0</v>
      </c>
      <c r="O35" s="263">
        <f t="shared" si="2"/>
        <v>0</v>
      </c>
      <c r="P35" s="263">
        <v>0</v>
      </c>
      <c r="Q35" s="261"/>
      <c r="R35" s="261"/>
      <c r="S35" s="261"/>
    </row>
    <row r="36" spans="1:19" s="128" customFormat="1" hidden="1">
      <c r="A36" s="240" t="s">
        <v>333</v>
      </c>
      <c r="B36" s="241" t="s">
        <v>334</v>
      </c>
      <c r="C36" s="309">
        <v>0</v>
      </c>
      <c r="D36" s="309">
        <v>0</v>
      </c>
      <c r="E36" s="309">
        <v>0</v>
      </c>
      <c r="F36" s="309">
        <v>0</v>
      </c>
      <c r="G36" s="309">
        <v>0</v>
      </c>
      <c r="H36" s="309">
        <f t="shared" si="0"/>
        <v>0</v>
      </c>
      <c r="I36" s="309">
        <v>0</v>
      </c>
      <c r="J36" s="460">
        <v>0</v>
      </c>
      <c r="K36" s="460">
        <f t="shared" si="1"/>
        <v>0</v>
      </c>
      <c r="L36" s="460">
        <v>0</v>
      </c>
      <c r="M36" s="460">
        <f t="shared" si="2"/>
        <v>0</v>
      </c>
      <c r="N36" s="460">
        <v>0</v>
      </c>
      <c r="O36" s="460">
        <f t="shared" si="2"/>
        <v>0</v>
      </c>
      <c r="P36" s="460">
        <v>0</v>
      </c>
      <c r="Q36" s="261"/>
      <c r="R36" s="261"/>
      <c r="S36" s="261"/>
    </row>
    <row r="37" spans="1:19" s="128" customFormat="1">
      <c r="A37" s="240" t="s">
        <v>52</v>
      </c>
      <c r="B37" s="241" t="s">
        <v>335</v>
      </c>
      <c r="C37" s="309">
        <v>1775313</v>
      </c>
      <c r="D37" s="309">
        <v>475371</v>
      </c>
      <c r="E37" s="309">
        <v>1299942</v>
      </c>
      <c r="F37" s="309">
        <v>476287</v>
      </c>
      <c r="G37" s="309">
        <v>823655</v>
      </c>
      <c r="H37" s="309">
        <f t="shared" si="0"/>
        <v>883856</v>
      </c>
      <c r="I37" s="309">
        <v>416086</v>
      </c>
      <c r="J37" s="460">
        <v>1810401</v>
      </c>
      <c r="K37" s="460">
        <f t="shared" si="1"/>
        <v>334369</v>
      </c>
      <c r="L37" s="460">
        <v>1476032</v>
      </c>
      <c r="M37" s="460">
        <f t="shared" si="2"/>
        <v>414161</v>
      </c>
      <c r="N37" s="460">
        <v>1061871</v>
      </c>
      <c r="O37" s="460">
        <f t="shared" si="2"/>
        <v>440677</v>
      </c>
      <c r="P37" s="460">
        <v>621194</v>
      </c>
      <c r="Q37" s="261"/>
      <c r="R37" s="261"/>
      <c r="S37" s="261"/>
    </row>
    <row r="38" spans="1:19" s="128" customFormat="1">
      <c r="A38" s="243" t="s">
        <v>54</v>
      </c>
      <c r="B38" s="239" t="s">
        <v>336</v>
      </c>
      <c r="C38" s="261">
        <v>-1699466</v>
      </c>
      <c r="D38" s="261">
        <v>-577968</v>
      </c>
      <c r="E38" s="261">
        <v>-1121498</v>
      </c>
      <c r="F38" s="261">
        <v>-411254</v>
      </c>
      <c r="G38" s="261">
        <v>-710244</v>
      </c>
      <c r="H38" s="261">
        <f t="shared" si="0"/>
        <v>-762007</v>
      </c>
      <c r="I38" s="261">
        <v>-359491</v>
      </c>
      <c r="J38" s="263">
        <v>-1442264</v>
      </c>
      <c r="K38" s="263">
        <f t="shared" si="1"/>
        <v>-363314</v>
      </c>
      <c r="L38" s="263">
        <v>-1078950</v>
      </c>
      <c r="M38" s="263">
        <f t="shared" si="2"/>
        <v>-353846</v>
      </c>
      <c r="N38" s="263">
        <v>-725104</v>
      </c>
      <c r="O38" s="263">
        <f t="shared" si="2"/>
        <v>-363180</v>
      </c>
      <c r="P38" s="263">
        <v>-361924</v>
      </c>
      <c r="Q38" s="261"/>
      <c r="R38" s="261"/>
      <c r="S38" s="261"/>
    </row>
    <row r="39" spans="1:19" s="128" customFormat="1">
      <c r="A39" s="238"/>
      <c r="B39" s="239" t="s">
        <v>337</v>
      </c>
      <c r="C39" s="261">
        <v>-1049686</v>
      </c>
      <c r="D39" s="261">
        <v>-392010</v>
      </c>
      <c r="E39" s="261">
        <v>-657676</v>
      </c>
      <c r="F39" s="261">
        <v>-230936</v>
      </c>
      <c r="G39" s="261">
        <v>-426740</v>
      </c>
      <c r="H39" s="261">
        <f t="shared" si="0"/>
        <v>-444045</v>
      </c>
      <c r="I39" s="261">
        <v>-213631</v>
      </c>
      <c r="J39" s="263">
        <v>-821494</v>
      </c>
      <c r="K39" s="263">
        <f t="shared" si="1"/>
        <v>-206507</v>
      </c>
      <c r="L39" s="263">
        <v>-614987</v>
      </c>
      <c r="M39" s="263">
        <f t="shared" si="2"/>
        <v>-194553</v>
      </c>
      <c r="N39" s="263">
        <v>-420434</v>
      </c>
      <c r="O39" s="263">
        <f t="shared" si="2"/>
        <v>-212900</v>
      </c>
      <c r="P39" s="263">
        <v>-207534</v>
      </c>
      <c r="Q39" s="261"/>
      <c r="R39" s="261"/>
      <c r="S39" s="261"/>
    </row>
    <row r="40" spans="1:19" s="128" customFormat="1">
      <c r="A40" s="238"/>
      <c r="B40" s="239" t="s">
        <v>338</v>
      </c>
      <c r="C40" s="261">
        <v>-649780</v>
      </c>
      <c r="D40" s="261">
        <v>-185958</v>
      </c>
      <c r="E40" s="261">
        <v>-463822</v>
      </c>
      <c r="F40" s="261">
        <v>-180318</v>
      </c>
      <c r="G40" s="261">
        <v>-283504</v>
      </c>
      <c r="H40" s="261">
        <f t="shared" si="0"/>
        <v>-317962</v>
      </c>
      <c r="I40" s="261">
        <v>-145860</v>
      </c>
      <c r="J40" s="263">
        <v>-620770</v>
      </c>
      <c r="K40" s="263">
        <f t="shared" si="1"/>
        <v>-156807</v>
      </c>
      <c r="L40" s="263">
        <v>-463963</v>
      </c>
      <c r="M40" s="263">
        <f t="shared" si="2"/>
        <v>-159293</v>
      </c>
      <c r="N40" s="263">
        <v>-304670</v>
      </c>
      <c r="O40" s="263">
        <f t="shared" si="2"/>
        <v>-150280</v>
      </c>
      <c r="P40" s="263">
        <v>-154390</v>
      </c>
      <c r="Q40" s="261"/>
      <c r="R40" s="261"/>
      <c r="S40" s="261"/>
    </row>
    <row r="41" spans="1:19" s="128" customFormat="1">
      <c r="A41" s="238" t="s">
        <v>56</v>
      </c>
      <c r="B41" s="239" t="s">
        <v>87</v>
      </c>
      <c r="C41" s="261">
        <v>-12193</v>
      </c>
      <c r="D41" s="261">
        <v>-2991</v>
      </c>
      <c r="E41" s="261">
        <v>-9202</v>
      </c>
      <c r="F41" s="261">
        <v>2491</v>
      </c>
      <c r="G41" s="261">
        <v>-11693</v>
      </c>
      <c r="H41" s="261">
        <f t="shared" si="0"/>
        <v>-7207</v>
      </c>
      <c r="I41" s="261">
        <v>-1995</v>
      </c>
      <c r="J41" s="263">
        <v>-7794</v>
      </c>
      <c r="K41" s="263">
        <f t="shared" si="1"/>
        <v>41336</v>
      </c>
      <c r="L41" s="263">
        <v>-49130</v>
      </c>
      <c r="M41" s="263">
        <f t="shared" si="2"/>
        <v>-12091</v>
      </c>
      <c r="N41" s="263">
        <v>-37039</v>
      </c>
      <c r="O41" s="263">
        <f t="shared" si="2"/>
        <v>-25376</v>
      </c>
      <c r="P41" s="263">
        <v>-11663</v>
      </c>
      <c r="Q41" s="261"/>
      <c r="R41" s="261"/>
      <c r="S41" s="261"/>
    </row>
    <row r="42" spans="1:19" s="128" customFormat="1">
      <c r="A42" s="238"/>
      <c r="B42" s="239" t="s">
        <v>339</v>
      </c>
      <c r="C42" s="261">
        <v>9032</v>
      </c>
      <c r="D42" s="261">
        <v>2195</v>
      </c>
      <c r="E42" s="261">
        <v>6837</v>
      </c>
      <c r="F42" s="261">
        <v>5904</v>
      </c>
      <c r="G42" s="261">
        <v>933</v>
      </c>
      <c r="H42" s="261">
        <f t="shared" si="0"/>
        <v>5720</v>
      </c>
      <c r="I42" s="261">
        <v>1117</v>
      </c>
      <c r="J42" s="263">
        <v>16197</v>
      </c>
      <c r="K42" s="263">
        <f t="shared" si="1"/>
        <v>-2646</v>
      </c>
      <c r="L42" s="263">
        <v>18843</v>
      </c>
      <c r="M42" s="263">
        <f t="shared" si="2"/>
        <v>6920</v>
      </c>
      <c r="N42" s="263">
        <v>11923</v>
      </c>
      <c r="O42" s="263">
        <f t="shared" si="2"/>
        <v>-2041</v>
      </c>
      <c r="P42" s="263">
        <v>13964</v>
      </c>
      <c r="Q42" s="261"/>
      <c r="R42" s="261"/>
      <c r="S42" s="261"/>
    </row>
    <row r="43" spans="1:19" s="128" customFormat="1">
      <c r="A43" s="246"/>
      <c r="B43" s="247" t="s">
        <v>340</v>
      </c>
      <c r="C43" s="261">
        <v>-21225</v>
      </c>
      <c r="D43" s="261">
        <v>-5186</v>
      </c>
      <c r="E43" s="261">
        <v>-16039</v>
      </c>
      <c r="F43" s="261">
        <v>-3413</v>
      </c>
      <c r="G43" s="261">
        <v>-12626</v>
      </c>
      <c r="H43" s="261">
        <f t="shared" si="0"/>
        <v>-12927</v>
      </c>
      <c r="I43" s="261">
        <v>-3112</v>
      </c>
      <c r="J43" s="263">
        <v>-23991</v>
      </c>
      <c r="K43" s="263">
        <f t="shared" si="1"/>
        <v>43982</v>
      </c>
      <c r="L43" s="263">
        <v>-67973</v>
      </c>
      <c r="M43" s="263">
        <f t="shared" si="2"/>
        <v>-19011</v>
      </c>
      <c r="N43" s="263">
        <v>-48962</v>
      </c>
      <c r="O43" s="263">
        <f t="shared" si="2"/>
        <v>-23335</v>
      </c>
      <c r="P43" s="263">
        <v>-25627</v>
      </c>
      <c r="Q43" s="261"/>
      <c r="R43" s="261"/>
      <c r="S43" s="261"/>
    </row>
    <row r="44" spans="1:19" s="128" customFormat="1">
      <c r="A44" s="238" t="s">
        <v>58</v>
      </c>
      <c r="B44" s="239" t="s">
        <v>341</v>
      </c>
      <c r="C44" s="261">
        <v>-125524</v>
      </c>
      <c r="D44" s="261">
        <v>-55875</v>
      </c>
      <c r="E44" s="261">
        <v>-69649</v>
      </c>
      <c r="F44" s="261">
        <v>-26531</v>
      </c>
      <c r="G44" s="261">
        <v>-43118</v>
      </c>
      <c r="H44" s="261">
        <f t="shared" si="0"/>
        <v>-49035</v>
      </c>
      <c r="I44" s="261">
        <v>-20614</v>
      </c>
      <c r="J44" s="263">
        <v>-70405</v>
      </c>
      <c r="K44" s="263">
        <f t="shared" si="1"/>
        <v>-26505</v>
      </c>
      <c r="L44" s="263">
        <v>-43900</v>
      </c>
      <c r="M44" s="263">
        <f t="shared" si="2"/>
        <v>-10546</v>
      </c>
      <c r="N44" s="263">
        <v>-33354</v>
      </c>
      <c r="O44" s="263">
        <f t="shared" si="2"/>
        <v>-23226</v>
      </c>
      <c r="P44" s="263">
        <v>-10128</v>
      </c>
      <c r="Q44" s="261"/>
      <c r="R44" s="261"/>
      <c r="S44" s="261"/>
    </row>
    <row r="45" spans="1:19" s="128" customFormat="1">
      <c r="A45" s="243" t="s">
        <v>60</v>
      </c>
      <c r="B45" s="248" t="s">
        <v>89</v>
      </c>
      <c r="C45" s="261">
        <v>-59552</v>
      </c>
      <c r="D45" s="261">
        <v>-20460</v>
      </c>
      <c r="E45" s="261">
        <v>-39092</v>
      </c>
      <c r="F45" s="261">
        <v>-13658</v>
      </c>
      <c r="G45" s="261">
        <v>-25434</v>
      </c>
      <c r="H45" s="261">
        <f t="shared" si="0"/>
        <v>-26534</v>
      </c>
      <c r="I45" s="261">
        <v>-12558</v>
      </c>
      <c r="J45" s="263">
        <v>-48534</v>
      </c>
      <c r="K45" s="263">
        <f t="shared" si="1"/>
        <v>-13176</v>
      </c>
      <c r="L45" s="263">
        <v>-35358</v>
      </c>
      <c r="M45" s="263">
        <f t="shared" si="2"/>
        <v>-12387</v>
      </c>
      <c r="N45" s="263">
        <v>-22971</v>
      </c>
      <c r="O45" s="263">
        <f t="shared" si="2"/>
        <v>-11760</v>
      </c>
      <c r="P45" s="263">
        <v>-11211</v>
      </c>
      <c r="Q45" s="261"/>
      <c r="R45" s="261"/>
      <c r="S45" s="261"/>
    </row>
    <row r="46" spans="1:19" s="128" customFormat="1" ht="12.75" customHeight="1">
      <c r="A46" s="243" t="s">
        <v>91</v>
      </c>
      <c r="B46" s="248" t="s">
        <v>90</v>
      </c>
      <c r="C46" s="261">
        <v>188348</v>
      </c>
      <c r="D46" s="261">
        <v>53526</v>
      </c>
      <c r="E46" s="261">
        <v>134822</v>
      </c>
      <c r="F46" s="261">
        <v>55835</v>
      </c>
      <c r="G46" s="261">
        <v>78987</v>
      </c>
      <c r="H46" s="261">
        <f t="shared" si="0"/>
        <v>96739</v>
      </c>
      <c r="I46" s="261">
        <v>38083</v>
      </c>
      <c r="J46" s="263">
        <v>152823</v>
      </c>
      <c r="K46" s="263">
        <f t="shared" si="1"/>
        <v>27192</v>
      </c>
      <c r="L46" s="263">
        <v>125631</v>
      </c>
      <c r="M46" s="263">
        <f t="shared" si="2"/>
        <v>42520</v>
      </c>
      <c r="N46" s="263">
        <v>83111</v>
      </c>
      <c r="O46" s="263">
        <f t="shared" si="2"/>
        <v>39803</v>
      </c>
      <c r="P46" s="263">
        <v>43308</v>
      </c>
      <c r="Q46" s="261"/>
      <c r="R46" s="261"/>
      <c r="S46" s="261"/>
    </row>
    <row r="47" spans="1:19" s="128" customFormat="1">
      <c r="A47" s="240" t="s">
        <v>93</v>
      </c>
      <c r="B47" s="241" t="s">
        <v>92</v>
      </c>
      <c r="C47" s="309">
        <v>-1708387</v>
      </c>
      <c r="D47" s="309">
        <v>-603768</v>
      </c>
      <c r="E47" s="309">
        <v>-1104619</v>
      </c>
      <c r="F47" s="309">
        <v>-393117</v>
      </c>
      <c r="G47" s="309">
        <v>-711502</v>
      </c>
      <c r="H47" s="309">
        <f t="shared" si="0"/>
        <v>-748044</v>
      </c>
      <c r="I47" s="309">
        <v>-356575</v>
      </c>
      <c r="J47" s="460">
        <v>-1416174</v>
      </c>
      <c r="K47" s="460">
        <f t="shared" si="1"/>
        <v>-334467</v>
      </c>
      <c r="L47" s="460">
        <v>-1081707</v>
      </c>
      <c r="M47" s="460">
        <f t="shared" si="2"/>
        <v>-346350</v>
      </c>
      <c r="N47" s="460">
        <v>-735357</v>
      </c>
      <c r="O47" s="460">
        <f t="shared" si="2"/>
        <v>-383739</v>
      </c>
      <c r="P47" s="460">
        <v>-351618</v>
      </c>
      <c r="Q47" s="261"/>
      <c r="R47" s="261"/>
      <c r="S47" s="261"/>
    </row>
    <row r="48" spans="1:19" s="128" customFormat="1" ht="12.75" customHeight="1">
      <c r="A48" s="243" t="s">
        <v>342</v>
      </c>
      <c r="B48" s="248" t="s">
        <v>343</v>
      </c>
      <c r="C48" s="261">
        <v>7213</v>
      </c>
      <c r="D48" s="261">
        <v>-3326</v>
      </c>
      <c r="E48" s="261">
        <v>10539</v>
      </c>
      <c r="F48" s="261">
        <v>2201</v>
      </c>
      <c r="G48" s="261">
        <v>8338</v>
      </c>
      <c r="H48" s="261">
        <f t="shared" si="0"/>
        <v>6775</v>
      </c>
      <c r="I48" s="261">
        <v>3764</v>
      </c>
      <c r="J48" s="263">
        <v>13349</v>
      </c>
      <c r="K48" s="263">
        <f t="shared" si="1"/>
        <v>4543</v>
      </c>
      <c r="L48" s="263">
        <v>8806</v>
      </c>
      <c r="M48" s="263">
        <f t="shared" si="2"/>
        <v>3467</v>
      </c>
      <c r="N48" s="263">
        <v>5339</v>
      </c>
      <c r="O48" s="263">
        <f t="shared" si="2"/>
        <v>2569</v>
      </c>
      <c r="P48" s="263">
        <v>2770</v>
      </c>
      <c r="Q48" s="261"/>
      <c r="R48" s="261"/>
      <c r="S48" s="261"/>
    </row>
    <row r="49" spans="1:19" s="128" customFormat="1">
      <c r="A49" s="238" t="s">
        <v>95</v>
      </c>
      <c r="B49" s="239" t="s">
        <v>344</v>
      </c>
      <c r="C49" s="261">
        <v>0</v>
      </c>
      <c r="D49" s="261">
        <v>0</v>
      </c>
      <c r="E49" s="261">
        <v>0</v>
      </c>
      <c r="F49" s="261">
        <v>0</v>
      </c>
      <c r="G49" s="261">
        <v>0</v>
      </c>
      <c r="H49" s="261">
        <f t="shared" si="0"/>
        <v>0</v>
      </c>
      <c r="I49" s="261">
        <v>0</v>
      </c>
      <c r="J49" s="263">
        <v>0</v>
      </c>
      <c r="K49" s="263">
        <f t="shared" si="1"/>
        <v>0</v>
      </c>
      <c r="L49" s="263">
        <v>0</v>
      </c>
      <c r="M49" s="263">
        <f t="shared" si="2"/>
        <v>0</v>
      </c>
      <c r="N49" s="263">
        <v>0</v>
      </c>
      <c r="O49" s="263">
        <f t="shared" si="2"/>
        <v>0</v>
      </c>
      <c r="P49" s="263">
        <v>0</v>
      </c>
      <c r="Q49" s="261"/>
      <c r="R49" s="261"/>
      <c r="S49" s="261"/>
    </row>
    <row r="50" spans="1:19" s="128" customFormat="1">
      <c r="A50" s="238" t="s">
        <v>97</v>
      </c>
      <c r="B50" s="239" t="s">
        <v>131</v>
      </c>
      <c r="C50" s="261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f t="shared" si="0"/>
        <v>0</v>
      </c>
      <c r="I50" s="261">
        <v>0</v>
      </c>
      <c r="J50" s="263">
        <v>-62344</v>
      </c>
      <c r="K50" s="263">
        <f t="shared" si="1"/>
        <v>-62344</v>
      </c>
      <c r="L50" s="263">
        <v>0</v>
      </c>
      <c r="M50" s="263">
        <f t="shared" si="2"/>
        <v>0</v>
      </c>
      <c r="N50" s="263">
        <v>0</v>
      </c>
      <c r="O50" s="263">
        <f t="shared" si="2"/>
        <v>0</v>
      </c>
      <c r="P50" s="263">
        <v>0</v>
      </c>
      <c r="Q50" s="261"/>
      <c r="R50" s="261"/>
      <c r="S50" s="261"/>
    </row>
    <row r="51" spans="1:19" s="128" customFormat="1">
      <c r="A51" s="466" t="s">
        <v>518</v>
      </c>
      <c r="B51" s="239" t="s">
        <v>308</v>
      </c>
      <c r="C51" s="261">
        <v>343361</v>
      </c>
      <c r="D51" s="261">
        <v>-10444</v>
      </c>
      <c r="E51" s="261">
        <v>353805</v>
      </c>
      <c r="F51" s="261">
        <v>353805</v>
      </c>
      <c r="G51" s="261"/>
      <c r="H51" s="261"/>
      <c r="I51" s="261"/>
      <c r="J51" s="263"/>
      <c r="K51" s="263"/>
      <c r="L51" s="263"/>
      <c r="M51" s="263"/>
      <c r="N51" s="263"/>
      <c r="O51" s="263"/>
      <c r="P51" s="263"/>
      <c r="Q51" s="261"/>
      <c r="R51" s="261"/>
      <c r="S51" s="261"/>
    </row>
    <row r="52" spans="1:19" s="128" customFormat="1">
      <c r="A52" s="238" t="s">
        <v>99</v>
      </c>
      <c r="B52" s="239" t="s">
        <v>345</v>
      </c>
      <c r="C52" s="261">
        <v>-602</v>
      </c>
      <c r="D52" s="261">
        <v>1127</v>
      </c>
      <c r="E52" s="261">
        <v>-1729</v>
      </c>
      <c r="F52" s="261">
        <v>-1786</v>
      </c>
      <c r="G52" s="261">
        <v>57</v>
      </c>
      <c r="H52" s="261">
        <f t="shared" si="0"/>
        <v>-1774</v>
      </c>
      <c r="I52" s="261">
        <v>45</v>
      </c>
      <c r="J52" s="263">
        <v>294</v>
      </c>
      <c r="K52" s="263">
        <f t="shared" si="1"/>
        <v>147</v>
      </c>
      <c r="L52" s="263">
        <v>147</v>
      </c>
      <c r="M52" s="263">
        <f t="shared" si="2"/>
        <v>68</v>
      </c>
      <c r="N52" s="263">
        <v>79</v>
      </c>
      <c r="O52" s="263">
        <f t="shared" si="2"/>
        <v>22</v>
      </c>
      <c r="P52" s="263">
        <v>57</v>
      </c>
      <c r="Q52" s="261"/>
      <c r="R52" s="261"/>
      <c r="S52" s="261"/>
    </row>
    <row r="53" spans="1:19" s="128" customFormat="1" ht="12.75" customHeight="1">
      <c r="A53" s="240" t="s">
        <v>101</v>
      </c>
      <c r="B53" s="241" t="s">
        <v>346</v>
      </c>
      <c r="C53" s="309">
        <v>416898</v>
      </c>
      <c r="D53" s="309">
        <v>-141040</v>
      </c>
      <c r="E53" s="309">
        <v>557938</v>
      </c>
      <c r="F53" s="309">
        <v>437390</v>
      </c>
      <c r="G53" s="309">
        <v>120548</v>
      </c>
      <c r="H53" s="309">
        <f t="shared" si="0"/>
        <v>494618</v>
      </c>
      <c r="I53" s="309">
        <v>63320</v>
      </c>
      <c r="J53" s="460">
        <v>345526</v>
      </c>
      <c r="K53" s="460">
        <f t="shared" si="1"/>
        <v>-57752</v>
      </c>
      <c r="L53" s="460">
        <v>403278</v>
      </c>
      <c r="M53" s="460">
        <f t="shared" si="2"/>
        <v>71346</v>
      </c>
      <c r="N53" s="460">
        <v>331932</v>
      </c>
      <c r="O53" s="460">
        <f t="shared" si="2"/>
        <v>59529</v>
      </c>
      <c r="P53" s="460">
        <v>272403</v>
      </c>
      <c r="Q53" s="261"/>
      <c r="R53" s="261"/>
      <c r="S53" s="261"/>
    </row>
    <row r="54" spans="1:19" s="128" customFormat="1">
      <c r="A54" s="238" t="s">
        <v>103</v>
      </c>
      <c r="B54" s="239" t="s">
        <v>347</v>
      </c>
      <c r="C54" s="261">
        <v>-22446</v>
      </c>
      <c r="D54" s="261">
        <v>-2501</v>
      </c>
      <c r="E54" s="261">
        <v>-19945</v>
      </c>
      <c r="F54" s="261">
        <v>-8666</v>
      </c>
      <c r="G54" s="261">
        <v>-11279</v>
      </c>
      <c r="H54" s="261">
        <f t="shared" si="0"/>
        <v>-7679</v>
      </c>
      <c r="I54" s="261">
        <v>-12266</v>
      </c>
      <c r="J54" s="263">
        <v>100264</v>
      </c>
      <c r="K54" s="263">
        <f t="shared" si="1"/>
        <v>124238</v>
      </c>
      <c r="L54" s="263">
        <v>-23974</v>
      </c>
      <c r="M54" s="263">
        <f t="shared" si="2"/>
        <v>-14206</v>
      </c>
      <c r="N54" s="263">
        <v>-9768</v>
      </c>
      <c r="O54" s="263">
        <f t="shared" si="2"/>
        <v>-2850</v>
      </c>
      <c r="P54" s="263">
        <v>-6918</v>
      </c>
      <c r="Q54" s="261"/>
      <c r="R54" s="261"/>
      <c r="S54" s="261"/>
    </row>
    <row r="55" spans="1:19" s="128" customFormat="1">
      <c r="A55" s="240" t="s">
        <v>105</v>
      </c>
      <c r="B55" s="241" t="s">
        <v>348</v>
      </c>
      <c r="C55" s="309">
        <v>394452</v>
      </c>
      <c r="D55" s="309">
        <v>-143541</v>
      </c>
      <c r="E55" s="309">
        <v>537993</v>
      </c>
      <c r="F55" s="309">
        <v>428724</v>
      </c>
      <c r="G55" s="309">
        <v>109269</v>
      </c>
      <c r="H55" s="309">
        <f t="shared" si="0"/>
        <v>486939</v>
      </c>
      <c r="I55" s="309">
        <v>51054</v>
      </c>
      <c r="J55" s="460">
        <v>445790</v>
      </c>
      <c r="K55" s="460">
        <f t="shared" si="1"/>
        <v>66486</v>
      </c>
      <c r="L55" s="460">
        <v>379304</v>
      </c>
      <c r="M55" s="460">
        <f t="shared" si="2"/>
        <v>57140</v>
      </c>
      <c r="N55" s="460">
        <v>322164</v>
      </c>
      <c r="O55" s="460">
        <f t="shared" si="2"/>
        <v>56679</v>
      </c>
      <c r="P55" s="460">
        <v>265485</v>
      </c>
      <c r="Q55" s="261"/>
      <c r="R55" s="261"/>
      <c r="S55" s="261"/>
    </row>
    <row r="56" spans="1:19" s="128" customFormat="1">
      <c r="A56" s="238" t="s">
        <v>107</v>
      </c>
      <c r="B56" s="239" t="s">
        <v>349</v>
      </c>
      <c r="C56" s="261">
        <v>0</v>
      </c>
      <c r="D56" s="261">
        <v>0</v>
      </c>
      <c r="E56" s="261">
        <v>0</v>
      </c>
      <c r="F56" s="261">
        <v>0</v>
      </c>
      <c r="G56" s="261">
        <v>0</v>
      </c>
      <c r="H56" s="261">
        <f t="shared" si="0"/>
        <v>0</v>
      </c>
      <c r="I56" s="261">
        <v>0</v>
      </c>
      <c r="J56" s="263">
        <v>0</v>
      </c>
      <c r="K56" s="263">
        <f t="shared" si="1"/>
        <v>0</v>
      </c>
      <c r="L56" s="263">
        <v>0</v>
      </c>
      <c r="M56" s="263">
        <f t="shared" si="2"/>
        <v>0</v>
      </c>
      <c r="N56" s="263">
        <v>0</v>
      </c>
      <c r="O56" s="263">
        <f t="shared" si="2"/>
        <v>0</v>
      </c>
      <c r="P56" s="263">
        <v>0</v>
      </c>
      <c r="Q56" s="261"/>
      <c r="R56" s="261"/>
      <c r="S56" s="261"/>
    </row>
    <row r="57" spans="1:19" s="128" customFormat="1">
      <c r="A57" s="240" t="s">
        <v>108</v>
      </c>
      <c r="B57" s="241" t="s">
        <v>350</v>
      </c>
      <c r="C57" s="309">
        <v>394452</v>
      </c>
      <c r="D57" s="309">
        <v>-143541</v>
      </c>
      <c r="E57" s="309">
        <v>537993</v>
      </c>
      <c r="F57" s="309">
        <v>428724</v>
      </c>
      <c r="G57" s="309">
        <v>109269</v>
      </c>
      <c r="H57" s="309">
        <f t="shared" si="0"/>
        <v>486939</v>
      </c>
      <c r="I57" s="309">
        <v>51054</v>
      </c>
      <c r="J57" s="460">
        <v>445790</v>
      </c>
      <c r="K57" s="460">
        <f t="shared" si="1"/>
        <v>66486</v>
      </c>
      <c r="L57" s="460">
        <v>379304</v>
      </c>
      <c r="M57" s="460">
        <f t="shared" si="2"/>
        <v>57140</v>
      </c>
      <c r="N57" s="460">
        <v>322164</v>
      </c>
      <c r="O57" s="460">
        <f t="shared" si="2"/>
        <v>56679</v>
      </c>
      <c r="P57" s="460">
        <v>265485</v>
      </c>
      <c r="Q57" s="261"/>
      <c r="R57" s="261"/>
      <c r="S57" s="261"/>
    </row>
    <row r="58" spans="1:19" s="128" customFormat="1">
      <c r="A58" s="238" t="s">
        <v>110</v>
      </c>
      <c r="B58" s="239" t="s">
        <v>351</v>
      </c>
      <c r="C58" s="261">
        <v>-14869</v>
      </c>
      <c r="D58" s="261">
        <v>199</v>
      </c>
      <c r="E58" s="261">
        <v>-15068</v>
      </c>
      <c r="F58" s="261">
        <v>-6291</v>
      </c>
      <c r="G58" s="261">
        <v>-8777</v>
      </c>
      <c r="H58" s="261">
        <f t="shared" si="0"/>
        <v>-11985</v>
      </c>
      <c r="I58" s="261">
        <v>-3083</v>
      </c>
      <c r="J58" s="263">
        <v>-43837</v>
      </c>
      <c r="K58" s="263">
        <f t="shared" si="1"/>
        <v>-22659</v>
      </c>
      <c r="L58" s="263">
        <v>-21178</v>
      </c>
      <c r="M58" s="263">
        <f t="shared" si="2"/>
        <v>-6899</v>
      </c>
      <c r="N58" s="263">
        <v>-14279</v>
      </c>
      <c r="O58" s="263">
        <f t="shared" si="2"/>
        <v>183</v>
      </c>
      <c r="P58" s="263">
        <v>-14462</v>
      </c>
      <c r="Q58" s="261"/>
      <c r="R58" s="261"/>
      <c r="S58" s="261"/>
    </row>
    <row r="59" spans="1:19" s="128" customFormat="1">
      <c r="A59" s="249" t="s">
        <v>352</v>
      </c>
      <c r="B59" s="250" t="s">
        <v>353</v>
      </c>
      <c r="C59" s="262">
        <v>379583</v>
      </c>
      <c r="D59" s="262">
        <v>-143342</v>
      </c>
      <c r="E59" s="262">
        <v>522925</v>
      </c>
      <c r="F59" s="262">
        <v>422433</v>
      </c>
      <c r="G59" s="262">
        <v>100492</v>
      </c>
      <c r="H59" s="262">
        <f t="shared" si="0"/>
        <v>474954</v>
      </c>
      <c r="I59" s="262">
        <v>47971</v>
      </c>
      <c r="J59" s="264">
        <v>401953</v>
      </c>
      <c r="K59" s="264">
        <f t="shared" si="1"/>
        <v>43827</v>
      </c>
      <c r="L59" s="264">
        <v>358126</v>
      </c>
      <c r="M59" s="264">
        <f t="shared" si="2"/>
        <v>50241</v>
      </c>
      <c r="N59" s="264">
        <v>307885</v>
      </c>
      <c r="O59" s="264">
        <f t="shared" si="2"/>
        <v>56862</v>
      </c>
      <c r="P59" s="264">
        <v>251023</v>
      </c>
      <c r="Q59" s="261"/>
      <c r="R59" s="261"/>
      <c r="S59" s="261"/>
    </row>
    <row r="60" spans="1:19">
      <c r="Q60" s="261"/>
      <c r="R60" s="261"/>
      <c r="S60" s="261"/>
    </row>
    <row r="62" spans="1:19">
      <c r="C62" s="444"/>
      <c r="D62" s="444"/>
      <c r="E62" s="444"/>
      <c r="F62" s="444"/>
      <c r="G62" s="444"/>
      <c r="H62" s="444"/>
      <c r="I62" s="444"/>
      <c r="J62" s="444"/>
      <c r="L62" s="444"/>
      <c r="N62" s="444"/>
    </row>
  </sheetData>
  <mergeCells count="1">
    <mergeCell ref="A11:B11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9" customWidth="1"/>
    <col min="2" max="2" width="49.5703125" style="370" customWidth="1"/>
    <col min="3" max="3" width="8.7109375" style="370" bestFit="1" customWidth="1"/>
    <col min="4" max="4" width="8.28515625" style="370" customWidth="1"/>
    <col min="5" max="5" width="8.7109375" style="370" bestFit="1" customWidth="1"/>
    <col min="6" max="6" width="7.85546875" style="370" customWidth="1"/>
    <col min="7" max="7" width="8.140625" style="370" customWidth="1"/>
    <col min="8" max="8" width="5.85546875" style="370" customWidth="1"/>
    <col min="9" max="9" width="4" style="370" customWidth="1"/>
    <col min="10" max="16384" width="29.140625" style="370"/>
  </cols>
  <sheetData>
    <row r="7" spans="1:8" s="368" customFormat="1" ht="12.75" customHeight="1">
      <c r="A7" s="367" t="s">
        <v>466</v>
      </c>
      <c r="B7" s="366"/>
      <c r="C7" s="366"/>
      <c r="D7" s="366"/>
      <c r="E7" s="366"/>
      <c r="F7" s="366"/>
    </row>
    <row r="8" spans="1:8" s="368" customFormat="1" ht="12.75" customHeight="1">
      <c r="A8" s="369"/>
      <c r="B8" s="369"/>
      <c r="C8" s="369"/>
      <c r="D8" s="369"/>
      <c r="E8" s="369"/>
      <c r="F8" s="369"/>
    </row>
    <row r="9" spans="1:8" ht="15" customHeight="1" thickBot="1">
      <c r="A9" s="472" t="s">
        <v>462</v>
      </c>
      <c r="B9" s="472"/>
      <c r="C9" s="472"/>
      <c r="D9" s="472"/>
      <c r="E9" s="472"/>
      <c r="F9" s="472"/>
      <c r="G9" s="472"/>
      <c r="H9" s="472"/>
    </row>
    <row r="10" spans="1:8" s="375" customFormat="1" ht="26.25" customHeight="1" thickBot="1">
      <c r="A10" s="473" t="s">
        <v>187</v>
      </c>
      <c r="B10" s="473"/>
      <c r="C10" s="371" t="s">
        <v>496</v>
      </c>
      <c r="D10" s="371" t="s">
        <v>467</v>
      </c>
      <c r="E10" s="372" t="s">
        <v>497</v>
      </c>
      <c r="F10" s="373" t="s">
        <v>306</v>
      </c>
      <c r="G10" s="374" t="s">
        <v>463</v>
      </c>
      <c r="H10" s="374" t="s">
        <v>464</v>
      </c>
    </row>
    <row r="11" spans="1:8" ht="9.6" customHeight="1">
      <c r="A11" s="376" t="s">
        <v>188</v>
      </c>
      <c r="B11" s="377" t="s">
        <v>68</v>
      </c>
      <c r="C11" s="428">
        <v>1122437</v>
      </c>
      <c r="D11" s="428">
        <v>-76367</v>
      </c>
      <c r="E11" s="428">
        <f>+C11+D11</f>
        <v>1046070</v>
      </c>
      <c r="F11" s="395">
        <v>1124479</v>
      </c>
      <c r="G11" s="429">
        <f>E11-F11</f>
        <v>-78409</v>
      </c>
      <c r="H11" s="430">
        <f>IF(F11=0,"n.s.",IF(G11/F11*100&gt;=1000,"--",ROUND(G11/F11*100,2)))</f>
        <v>-6.97</v>
      </c>
    </row>
    <row r="12" spans="1:8" ht="9.6" customHeight="1">
      <c r="A12" s="378" t="s">
        <v>189</v>
      </c>
      <c r="B12" s="379" t="s">
        <v>71</v>
      </c>
      <c r="C12" s="431">
        <v>776265</v>
      </c>
      <c r="D12" s="431">
        <v>0</v>
      </c>
      <c r="E12" s="431">
        <f t="shared" ref="E12:E36" si="0">+C12+D12</f>
        <v>776265</v>
      </c>
      <c r="F12" s="399">
        <v>740628</v>
      </c>
      <c r="G12" s="432">
        <f t="shared" ref="G12:G36" si="1">E12-F12</f>
        <v>35637</v>
      </c>
      <c r="H12" s="433">
        <f t="shared" ref="H12:H36" si="2">IF(F12=0,"n.s.",IF(G12/F12*100&gt;=1000,"--",ROUND(G12/F12*100,2)))</f>
        <v>4.8099999999999996</v>
      </c>
    </row>
    <row r="13" spans="1:8" ht="9.6" customHeight="1">
      <c r="A13" s="378" t="s">
        <v>190</v>
      </c>
      <c r="B13" s="379" t="s">
        <v>205</v>
      </c>
      <c r="C13" s="431">
        <v>34339</v>
      </c>
      <c r="D13" s="431">
        <v>0</v>
      </c>
      <c r="E13" s="431">
        <f t="shared" si="0"/>
        <v>34339</v>
      </c>
      <c r="F13" s="399">
        <v>12416</v>
      </c>
      <c r="G13" s="432">
        <f t="shared" si="1"/>
        <v>21923</v>
      </c>
      <c r="H13" s="433">
        <f t="shared" si="2"/>
        <v>176.57</v>
      </c>
    </row>
    <row r="14" spans="1:8" ht="9" customHeight="1">
      <c r="A14" s="380" t="s">
        <v>191</v>
      </c>
      <c r="B14" s="379" t="s">
        <v>206</v>
      </c>
      <c r="C14" s="431">
        <v>104022</v>
      </c>
      <c r="D14" s="431">
        <v>0</v>
      </c>
      <c r="E14" s="431">
        <f t="shared" si="0"/>
        <v>104022</v>
      </c>
      <c r="F14" s="399">
        <v>103134</v>
      </c>
      <c r="G14" s="432">
        <f t="shared" si="1"/>
        <v>888</v>
      </c>
      <c r="H14" s="433">
        <f t="shared" si="2"/>
        <v>0.86</v>
      </c>
    </row>
    <row r="15" spans="1:8" ht="9" customHeight="1">
      <c r="A15" s="378" t="s">
        <v>454</v>
      </c>
      <c r="B15" s="379" t="s">
        <v>90</v>
      </c>
      <c r="C15" s="431">
        <v>44209</v>
      </c>
      <c r="D15" s="431">
        <v>0</v>
      </c>
      <c r="E15" s="431">
        <f t="shared" si="0"/>
        <v>44209</v>
      </c>
      <c r="F15" s="399">
        <v>58190</v>
      </c>
      <c r="G15" s="432">
        <f t="shared" si="1"/>
        <v>-13981</v>
      </c>
      <c r="H15" s="433">
        <f t="shared" si="2"/>
        <v>-24.03</v>
      </c>
    </row>
    <row r="16" spans="1:8" ht="9.6" customHeight="1">
      <c r="A16" s="381"/>
      <c r="B16" s="382" t="s">
        <v>208</v>
      </c>
      <c r="C16" s="434">
        <f>SUM(C11:C15)</f>
        <v>2081272</v>
      </c>
      <c r="D16" s="434">
        <f t="shared" ref="D16" si="3">SUM(D11:D15)</f>
        <v>-76367</v>
      </c>
      <c r="E16" s="434">
        <f t="shared" si="0"/>
        <v>2004905</v>
      </c>
      <c r="F16" s="404">
        <f>SUM(F11:F15)</f>
        <v>2038847</v>
      </c>
      <c r="G16" s="435">
        <f t="shared" si="1"/>
        <v>-33942</v>
      </c>
      <c r="H16" s="436">
        <f t="shared" si="2"/>
        <v>-1.66</v>
      </c>
    </row>
    <row r="17" spans="1:8" ht="9.6" customHeight="1">
      <c r="A17" s="378" t="s">
        <v>437</v>
      </c>
      <c r="B17" s="379" t="s">
        <v>209</v>
      </c>
      <c r="C17" s="431">
        <v>-821494</v>
      </c>
      <c r="D17" s="431">
        <v>0</v>
      </c>
      <c r="E17" s="431">
        <f>+C17+D17</f>
        <v>-821494</v>
      </c>
      <c r="F17" s="399">
        <v>-783478</v>
      </c>
      <c r="G17" s="432">
        <f t="shared" si="1"/>
        <v>-38016</v>
      </c>
      <c r="H17" s="433">
        <f t="shared" si="2"/>
        <v>4.8499999999999996</v>
      </c>
    </row>
    <row r="18" spans="1:8" ht="9" customHeight="1">
      <c r="A18" s="378" t="s">
        <v>455</v>
      </c>
      <c r="B18" s="379" t="s">
        <v>210</v>
      </c>
      <c r="C18" s="431">
        <v>-442431</v>
      </c>
      <c r="D18" s="431">
        <v>0</v>
      </c>
      <c r="E18" s="431">
        <f>+C18+D18</f>
        <v>-442431</v>
      </c>
      <c r="F18" s="399">
        <v>-425611</v>
      </c>
      <c r="G18" s="432">
        <f t="shared" si="1"/>
        <v>-16820</v>
      </c>
      <c r="H18" s="433">
        <f t="shared" si="2"/>
        <v>3.95</v>
      </c>
    </row>
    <row r="19" spans="1:8" ht="9" customHeight="1">
      <c r="A19" s="378" t="s">
        <v>440</v>
      </c>
      <c r="B19" s="379" t="s">
        <v>456</v>
      </c>
      <c r="C19" s="431">
        <v>-118939</v>
      </c>
      <c r="D19" s="431">
        <v>0</v>
      </c>
      <c r="E19" s="431">
        <f>+C19+D19</f>
        <v>-118939</v>
      </c>
      <c r="F19" s="399">
        <v>-87429</v>
      </c>
      <c r="G19" s="432">
        <f t="shared" si="1"/>
        <v>-31510</v>
      </c>
      <c r="H19" s="433">
        <f t="shared" si="2"/>
        <v>36.04</v>
      </c>
    </row>
    <row r="20" spans="1:8" ht="9" customHeight="1">
      <c r="A20" s="381"/>
      <c r="B20" s="382" t="s">
        <v>212</v>
      </c>
      <c r="C20" s="434">
        <f>SUM(C17:C19)</f>
        <v>-1382864</v>
      </c>
      <c r="D20" s="434">
        <f>SUM(D17:D19)</f>
        <v>0</v>
      </c>
      <c r="E20" s="434">
        <f t="shared" si="0"/>
        <v>-1382864</v>
      </c>
      <c r="F20" s="404">
        <f>SUM(F17:F19)</f>
        <v>-1296518</v>
      </c>
      <c r="G20" s="435">
        <f t="shared" si="1"/>
        <v>-86346</v>
      </c>
      <c r="H20" s="436">
        <f t="shared" si="2"/>
        <v>6.66</v>
      </c>
    </row>
    <row r="21" spans="1:8" s="368" customFormat="1" ht="9" customHeight="1">
      <c r="A21" s="383"/>
      <c r="B21" s="384" t="s">
        <v>213</v>
      </c>
      <c r="C21" s="437">
        <f>+C16+C20</f>
        <v>698408</v>
      </c>
      <c r="D21" s="437">
        <f>+D16+D20</f>
        <v>-76367</v>
      </c>
      <c r="E21" s="437">
        <f t="shared" si="0"/>
        <v>622041</v>
      </c>
      <c r="F21" s="409">
        <f>+F16+F20</f>
        <v>742329</v>
      </c>
      <c r="G21" s="438">
        <f t="shared" si="1"/>
        <v>-120288</v>
      </c>
      <c r="H21" s="439">
        <f t="shared" si="2"/>
        <v>-16.2</v>
      </c>
    </row>
    <row r="22" spans="1:8" ht="9" customHeight="1">
      <c r="A22" s="378" t="s">
        <v>194</v>
      </c>
      <c r="B22" s="379" t="s">
        <v>486</v>
      </c>
      <c r="C22" s="431">
        <v>-225772</v>
      </c>
      <c r="D22" s="431">
        <v>73411</v>
      </c>
      <c r="E22" s="431">
        <f t="shared" si="0"/>
        <v>-152361</v>
      </c>
      <c r="F22" s="399">
        <v>-535975</v>
      </c>
      <c r="G22" s="432">
        <f t="shared" si="1"/>
        <v>383614</v>
      </c>
      <c r="H22" s="433">
        <f t="shared" si="2"/>
        <v>-71.569999999999993</v>
      </c>
    </row>
    <row r="23" spans="1:8">
      <c r="A23" s="378" t="s">
        <v>442</v>
      </c>
      <c r="B23" s="379" t="s">
        <v>487</v>
      </c>
      <c r="C23" s="431">
        <v>2066</v>
      </c>
      <c r="D23" s="431">
        <v>0</v>
      </c>
      <c r="E23" s="431">
        <f t="shared" si="0"/>
        <v>2066</v>
      </c>
      <c r="F23" s="399">
        <v>-104628</v>
      </c>
      <c r="G23" s="432">
        <f t="shared" si="1"/>
        <v>106694</v>
      </c>
      <c r="H23" s="433">
        <f t="shared" si="2"/>
        <v>-101.97</v>
      </c>
    </row>
    <row r="24" spans="1:8">
      <c r="A24" s="378"/>
      <c r="B24" s="379" t="s">
        <v>457</v>
      </c>
      <c r="C24" s="431">
        <v>0</v>
      </c>
      <c r="D24" s="431">
        <v>16197</v>
      </c>
      <c r="E24" s="431">
        <f t="shared" si="0"/>
        <v>16197</v>
      </c>
      <c r="F24" s="399">
        <v>-15313</v>
      </c>
      <c r="G24" s="432">
        <f t="shared" si="1"/>
        <v>31510</v>
      </c>
      <c r="H24" s="433">
        <f t="shared" si="2"/>
        <v>-205.77</v>
      </c>
    </row>
    <row r="25" spans="1:8">
      <c r="A25" s="378" t="s">
        <v>465</v>
      </c>
      <c r="B25" s="379" t="s">
        <v>329</v>
      </c>
      <c r="C25" s="431">
        <v>-2956</v>
      </c>
      <c r="D25" s="431">
        <v>2956</v>
      </c>
      <c r="E25" s="431">
        <f t="shared" si="0"/>
        <v>0</v>
      </c>
      <c r="F25" s="399">
        <v>0</v>
      </c>
      <c r="G25" s="432">
        <f t="shared" si="1"/>
        <v>0</v>
      </c>
      <c r="H25" s="433" t="str">
        <f t="shared" si="2"/>
        <v>n.s.</v>
      </c>
    </row>
    <row r="26" spans="1:8" ht="9" customHeight="1">
      <c r="A26" s="381"/>
      <c r="B26" s="382" t="s">
        <v>488</v>
      </c>
      <c r="C26" s="434">
        <f>SUM(C22:C25)</f>
        <v>-226662</v>
      </c>
      <c r="D26" s="434">
        <f>SUM(D22:D25)</f>
        <v>92564</v>
      </c>
      <c r="E26" s="434">
        <f t="shared" si="0"/>
        <v>-134098</v>
      </c>
      <c r="F26" s="404">
        <f>SUM(F22:F25)</f>
        <v>-655916</v>
      </c>
      <c r="G26" s="435">
        <f t="shared" si="1"/>
        <v>521818</v>
      </c>
      <c r="H26" s="436">
        <f t="shared" si="2"/>
        <v>-79.56</v>
      </c>
    </row>
    <row r="27" spans="1:8" ht="9" customHeight="1">
      <c r="A27" s="385" t="s">
        <v>458</v>
      </c>
      <c r="B27" s="386" t="s">
        <v>87</v>
      </c>
      <c r="C27" s="440">
        <v>-25194</v>
      </c>
      <c r="D27" s="440">
        <v>-16197</v>
      </c>
      <c r="E27" s="440">
        <f t="shared" si="0"/>
        <v>-41391</v>
      </c>
      <c r="F27" s="414">
        <v>-30578</v>
      </c>
      <c r="G27" s="432">
        <f t="shared" si="1"/>
        <v>-10813</v>
      </c>
      <c r="H27" s="433">
        <f t="shared" si="2"/>
        <v>35.36</v>
      </c>
    </row>
    <row r="28" spans="1:8" ht="9" customHeight="1">
      <c r="A28" s="387" t="s">
        <v>235</v>
      </c>
      <c r="B28" s="379" t="s">
        <v>459</v>
      </c>
      <c r="C28" s="431">
        <v>-52325</v>
      </c>
      <c r="D28" s="431">
        <v>0</v>
      </c>
      <c r="E28" s="431">
        <f t="shared" si="0"/>
        <v>-52325</v>
      </c>
      <c r="F28" s="399">
        <v>-37721</v>
      </c>
      <c r="G28" s="432">
        <f t="shared" si="1"/>
        <v>-14604</v>
      </c>
      <c r="H28" s="433">
        <f t="shared" si="2"/>
        <v>38.72</v>
      </c>
    </row>
    <row r="29" spans="1:8" ht="18.75">
      <c r="A29" s="380" t="s">
        <v>460</v>
      </c>
      <c r="B29" s="379" t="s">
        <v>446</v>
      </c>
      <c r="C29" s="431">
        <v>-48701</v>
      </c>
      <c r="D29" s="431">
        <v>0</v>
      </c>
      <c r="E29" s="431">
        <f t="shared" si="0"/>
        <v>-48701</v>
      </c>
      <c r="F29" s="399">
        <v>-9886</v>
      </c>
      <c r="G29" s="432">
        <f t="shared" si="1"/>
        <v>-38815</v>
      </c>
      <c r="H29" s="433">
        <f t="shared" si="2"/>
        <v>392.63</v>
      </c>
    </row>
    <row r="30" spans="1:8" ht="9" customHeight="1">
      <c r="A30" s="380"/>
      <c r="B30" s="379" t="s">
        <v>308</v>
      </c>
      <c r="C30" s="431">
        <v>0</v>
      </c>
      <c r="D30" s="431">
        <v>0</v>
      </c>
      <c r="E30" s="431">
        <f t="shared" si="0"/>
        <v>0</v>
      </c>
      <c r="F30" s="399">
        <v>190892</v>
      </c>
      <c r="G30" s="432">
        <f t="shared" si="1"/>
        <v>-190892</v>
      </c>
      <c r="H30" s="433">
        <f t="shared" si="2"/>
        <v>-100</v>
      </c>
    </row>
    <row r="31" spans="1:8" ht="9" customHeight="1">
      <c r="A31" s="381">
        <v>290</v>
      </c>
      <c r="B31" s="382" t="s">
        <v>448</v>
      </c>
      <c r="C31" s="434">
        <f>+C21+SUM(C26:C30)</f>
        <v>345526</v>
      </c>
      <c r="D31" s="434">
        <f>+D21+SUM(D26:D30)</f>
        <v>0</v>
      </c>
      <c r="E31" s="434">
        <f t="shared" si="0"/>
        <v>345526</v>
      </c>
      <c r="F31" s="404">
        <f>+F21+SUM(F26:F30)</f>
        <v>199120</v>
      </c>
      <c r="G31" s="435">
        <f t="shared" si="1"/>
        <v>146406</v>
      </c>
      <c r="H31" s="436">
        <f t="shared" si="2"/>
        <v>73.53</v>
      </c>
    </row>
    <row r="32" spans="1:8" ht="12" customHeight="1">
      <c r="A32" s="378" t="s">
        <v>449</v>
      </c>
      <c r="B32" s="379" t="s">
        <v>450</v>
      </c>
      <c r="C32" s="431">
        <v>100264</v>
      </c>
      <c r="D32" s="431">
        <v>0</v>
      </c>
      <c r="E32" s="431">
        <f t="shared" si="0"/>
        <v>100264</v>
      </c>
      <c r="F32" s="399">
        <v>-22238</v>
      </c>
      <c r="G32" s="432">
        <f t="shared" si="1"/>
        <v>122502</v>
      </c>
      <c r="H32" s="433">
        <f t="shared" si="2"/>
        <v>-550.87</v>
      </c>
    </row>
    <row r="33" spans="1:8" ht="9" hidden="1" customHeight="1">
      <c r="A33" s="388" t="s">
        <v>199</v>
      </c>
      <c r="B33" s="327" t="s">
        <v>106</v>
      </c>
      <c r="C33" s="441"/>
      <c r="D33" s="441">
        <v>0</v>
      </c>
      <c r="E33" s="441">
        <f t="shared" si="0"/>
        <v>0</v>
      </c>
      <c r="F33" s="420"/>
      <c r="G33" s="432">
        <f t="shared" si="1"/>
        <v>0</v>
      </c>
      <c r="H33" s="433" t="str">
        <f t="shared" si="2"/>
        <v>n.s.</v>
      </c>
    </row>
    <row r="34" spans="1:8" ht="9" customHeight="1">
      <c r="A34" s="381">
        <v>330</v>
      </c>
      <c r="B34" s="382" t="s">
        <v>222</v>
      </c>
      <c r="C34" s="434">
        <f>+C31+C32</f>
        <v>445790</v>
      </c>
      <c r="D34" s="434">
        <f>+D31+D32</f>
        <v>0</v>
      </c>
      <c r="E34" s="434">
        <f t="shared" si="0"/>
        <v>445790</v>
      </c>
      <c r="F34" s="404">
        <f>+F31+F32</f>
        <v>176882</v>
      </c>
      <c r="G34" s="435">
        <f t="shared" si="1"/>
        <v>268908</v>
      </c>
      <c r="H34" s="436">
        <f t="shared" si="2"/>
        <v>152.03</v>
      </c>
    </row>
    <row r="35" spans="1:8" ht="9" customHeight="1">
      <c r="A35" s="385" t="s">
        <v>202</v>
      </c>
      <c r="B35" s="386" t="s">
        <v>461</v>
      </c>
      <c r="C35" s="440">
        <v>-43837</v>
      </c>
      <c r="D35" s="440">
        <v>0</v>
      </c>
      <c r="E35" s="440">
        <f t="shared" si="0"/>
        <v>-43837</v>
      </c>
      <c r="F35" s="414">
        <v>-444</v>
      </c>
      <c r="G35" s="442">
        <f t="shared" si="1"/>
        <v>-43393</v>
      </c>
      <c r="H35" s="443" t="s">
        <v>484</v>
      </c>
    </row>
    <row r="36" spans="1:8" ht="12" customHeight="1">
      <c r="A36" s="381">
        <v>350</v>
      </c>
      <c r="B36" s="382" t="s">
        <v>224</v>
      </c>
      <c r="C36" s="434">
        <f>+C34+C35</f>
        <v>401953</v>
      </c>
      <c r="D36" s="434">
        <f>+D34-D35</f>
        <v>0</v>
      </c>
      <c r="E36" s="434">
        <f t="shared" si="0"/>
        <v>401953</v>
      </c>
      <c r="F36" s="404">
        <f>+F34+F35</f>
        <v>176438</v>
      </c>
      <c r="G36" s="435">
        <f t="shared" si="1"/>
        <v>225515</v>
      </c>
      <c r="H36" s="436">
        <f t="shared" si="2"/>
        <v>127.82</v>
      </c>
    </row>
    <row r="38" spans="1:8">
      <c r="A38" s="370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3" customWidth="1"/>
    <col min="2" max="2" width="50.5703125" style="323" customWidth="1"/>
    <col min="3" max="3" width="14.85546875" style="323" customWidth="1"/>
    <col min="4" max="6" width="12" style="323" customWidth="1"/>
    <col min="7" max="7" width="12.7109375" style="323" bestFit="1" customWidth="1"/>
    <col min="8" max="10" width="13" style="323" bestFit="1" customWidth="1"/>
    <col min="11" max="16384" width="36.28515625" style="323"/>
  </cols>
  <sheetData>
    <row r="8" spans="1:10" ht="18.75">
      <c r="A8" s="332" t="s">
        <v>478</v>
      </c>
      <c r="B8" s="332"/>
      <c r="C8" s="332"/>
      <c r="D8" s="332"/>
      <c r="E8" s="332"/>
      <c r="F8" s="332"/>
      <c r="G8" s="332"/>
      <c r="H8" s="332"/>
    </row>
    <row r="12" spans="1:10" ht="13.5" thickBot="1"/>
    <row r="13" spans="1:10" ht="18.75" thickBot="1">
      <c r="A13" s="474" t="s">
        <v>187</v>
      </c>
      <c r="B13" s="474"/>
      <c r="C13" s="390" t="s">
        <v>452</v>
      </c>
      <c r="D13" s="390" t="s">
        <v>453</v>
      </c>
      <c r="E13" s="390" t="s">
        <v>485</v>
      </c>
      <c r="F13" s="390" t="s">
        <v>495</v>
      </c>
      <c r="G13" s="391" t="s">
        <v>434</v>
      </c>
      <c r="H13" s="391" t="s">
        <v>302</v>
      </c>
      <c r="I13" s="391" t="s">
        <v>305</v>
      </c>
      <c r="J13" s="391" t="s">
        <v>309</v>
      </c>
    </row>
    <row r="14" spans="1:10">
      <c r="A14" s="392" t="s">
        <v>188</v>
      </c>
      <c r="B14" s="393" t="s">
        <v>68</v>
      </c>
      <c r="C14" s="394">
        <v>267597</v>
      </c>
      <c r="D14" s="394">
        <v>259511</v>
      </c>
      <c r="E14" s="394">
        <v>259014</v>
      </c>
      <c r="F14" s="394">
        <v>259948</v>
      </c>
      <c r="G14" s="395">
        <v>288114</v>
      </c>
      <c r="H14" s="395">
        <v>282005</v>
      </c>
      <c r="I14" s="395">
        <v>280218</v>
      </c>
      <c r="J14" s="395">
        <v>274142</v>
      </c>
    </row>
    <row r="15" spans="1:10">
      <c r="A15" s="396" t="s">
        <v>189</v>
      </c>
      <c r="B15" s="397" t="s">
        <v>71</v>
      </c>
      <c r="C15" s="398">
        <v>198120</v>
      </c>
      <c r="D15" s="398">
        <v>190936</v>
      </c>
      <c r="E15" s="398">
        <v>188025</v>
      </c>
      <c r="F15" s="398">
        <v>199184</v>
      </c>
      <c r="G15" s="399">
        <v>177373</v>
      </c>
      <c r="H15" s="399">
        <v>181851</v>
      </c>
      <c r="I15" s="399">
        <v>184802</v>
      </c>
      <c r="J15" s="399">
        <v>196602</v>
      </c>
    </row>
    <row r="16" spans="1:10">
      <c r="A16" s="396" t="s">
        <v>190</v>
      </c>
      <c r="B16" s="397" t="s">
        <v>205</v>
      </c>
      <c r="C16" s="398">
        <v>584</v>
      </c>
      <c r="D16" s="398">
        <v>12877</v>
      </c>
      <c r="E16" s="398">
        <v>325</v>
      </c>
      <c r="F16" s="398">
        <v>20553</v>
      </c>
      <c r="G16" s="399">
        <v>312</v>
      </c>
      <c r="H16" s="399">
        <v>10812</v>
      </c>
      <c r="I16" s="399">
        <v>507</v>
      </c>
      <c r="J16" s="399">
        <v>785</v>
      </c>
    </row>
    <row r="17" spans="1:10">
      <c r="A17" s="400" t="s">
        <v>191</v>
      </c>
      <c r="B17" s="397" t="s">
        <v>206</v>
      </c>
      <c r="C17" s="398">
        <v>153634</v>
      </c>
      <c r="D17" s="398">
        <v>16431</v>
      </c>
      <c r="E17" s="398">
        <v>20879</v>
      </c>
      <c r="F17" s="398">
        <v>-86922</v>
      </c>
      <c r="G17" s="399">
        <v>24664</v>
      </c>
      <c r="H17" s="399">
        <v>25869</v>
      </c>
      <c r="I17" s="399">
        <v>20489</v>
      </c>
      <c r="J17" s="399">
        <v>32112</v>
      </c>
    </row>
    <row r="18" spans="1:10">
      <c r="A18" s="396" t="s">
        <v>454</v>
      </c>
      <c r="B18" s="397" t="s">
        <v>90</v>
      </c>
      <c r="C18" s="398">
        <v>11485</v>
      </c>
      <c r="D18" s="398">
        <v>8174</v>
      </c>
      <c r="E18" s="398">
        <v>10998</v>
      </c>
      <c r="F18" s="398">
        <v>13552</v>
      </c>
      <c r="G18" s="399">
        <v>10310</v>
      </c>
      <c r="H18" s="399">
        <v>14298</v>
      </c>
      <c r="I18" s="399">
        <v>23565</v>
      </c>
      <c r="J18" s="399">
        <v>10017</v>
      </c>
    </row>
    <row r="19" spans="1:10">
      <c r="A19" s="401"/>
      <c r="B19" s="402" t="s">
        <v>208</v>
      </c>
      <c r="C19" s="403">
        <v>631420</v>
      </c>
      <c r="D19" s="403">
        <v>487929</v>
      </c>
      <c r="E19" s="403">
        <v>479241</v>
      </c>
      <c r="F19" s="403">
        <f>SUM(F14:F18)</f>
        <v>406315</v>
      </c>
      <c r="G19" s="404">
        <v>500773</v>
      </c>
      <c r="H19" s="404">
        <v>514835</v>
      </c>
      <c r="I19" s="404">
        <v>509581</v>
      </c>
      <c r="J19" s="404">
        <v>513658</v>
      </c>
    </row>
    <row r="20" spans="1:10">
      <c r="A20" s="396" t="s">
        <v>437</v>
      </c>
      <c r="B20" s="397" t="s">
        <v>209</v>
      </c>
      <c r="C20" s="398">
        <v>-207534</v>
      </c>
      <c r="D20" s="398">
        <v>-212900</v>
      </c>
      <c r="E20" s="398">
        <v>-194553</v>
      </c>
      <c r="F20" s="398">
        <v>-206507</v>
      </c>
      <c r="G20" s="399">
        <v>-194125</v>
      </c>
      <c r="H20" s="399">
        <v>-191551</v>
      </c>
      <c r="I20" s="399">
        <v>-191656</v>
      </c>
      <c r="J20" s="399">
        <v>-206146</v>
      </c>
    </row>
    <row r="21" spans="1:10">
      <c r="A21" s="396" t="s">
        <v>455</v>
      </c>
      <c r="B21" s="397" t="s">
        <v>210</v>
      </c>
      <c r="C21" s="398">
        <v>-102285</v>
      </c>
      <c r="D21" s="398">
        <v>-109981</v>
      </c>
      <c r="E21" s="398">
        <v>-104323</v>
      </c>
      <c r="F21" s="398">
        <v>-125842</v>
      </c>
      <c r="G21" s="399">
        <v>-96628</v>
      </c>
      <c r="H21" s="399">
        <v>-104864</v>
      </c>
      <c r="I21" s="399">
        <v>-107465</v>
      </c>
      <c r="J21" s="399">
        <v>-116654</v>
      </c>
    </row>
    <row r="22" spans="1:10">
      <c r="A22" s="405" t="s">
        <v>440</v>
      </c>
      <c r="B22" s="397" t="s">
        <v>456</v>
      </c>
      <c r="C22" s="398">
        <v>-21339</v>
      </c>
      <c r="D22" s="398">
        <v>-34986</v>
      </c>
      <c r="E22" s="398">
        <v>-22933</v>
      </c>
      <c r="F22" s="398">
        <v>-39681</v>
      </c>
      <c r="G22" s="399">
        <v>-18685</v>
      </c>
      <c r="H22" s="399">
        <v>-22012</v>
      </c>
      <c r="I22" s="399">
        <v>-20653</v>
      </c>
      <c r="J22" s="399">
        <v>-26079</v>
      </c>
    </row>
    <row r="23" spans="1:10">
      <c r="A23" s="401"/>
      <c r="B23" s="402" t="s">
        <v>212</v>
      </c>
      <c r="C23" s="403">
        <v>-331158</v>
      </c>
      <c r="D23" s="403">
        <v>-357867</v>
      </c>
      <c r="E23" s="403">
        <v>-321809</v>
      </c>
      <c r="F23" s="403">
        <f>SUM(F20:F22)</f>
        <v>-372030</v>
      </c>
      <c r="G23" s="404">
        <v>-309438</v>
      </c>
      <c r="H23" s="404">
        <v>-318427</v>
      </c>
      <c r="I23" s="404">
        <v>-319774</v>
      </c>
      <c r="J23" s="404">
        <v>-348879</v>
      </c>
    </row>
    <row r="24" spans="1:10">
      <c r="A24" s="406"/>
      <c r="B24" s="407" t="s">
        <v>213</v>
      </c>
      <c r="C24" s="408">
        <v>300262</v>
      </c>
      <c r="D24" s="408">
        <v>130062</v>
      </c>
      <c r="E24" s="408">
        <v>157432</v>
      </c>
      <c r="F24" s="408">
        <f>+F19+F23</f>
        <v>34285</v>
      </c>
      <c r="G24" s="409">
        <v>191335</v>
      </c>
      <c r="H24" s="409">
        <v>196408</v>
      </c>
      <c r="I24" s="409">
        <v>189807</v>
      </c>
      <c r="J24" s="409">
        <v>164779</v>
      </c>
    </row>
    <row r="25" spans="1:10">
      <c r="A25" s="410" t="s">
        <v>194</v>
      </c>
      <c r="B25" s="397" t="s">
        <v>486</v>
      </c>
      <c r="C25" s="398">
        <v>-504</v>
      </c>
      <c r="D25" s="398">
        <v>-39219</v>
      </c>
      <c r="E25" s="398">
        <v>-54232</v>
      </c>
      <c r="F25" s="398">
        <v>-58406</v>
      </c>
      <c r="G25" s="399">
        <v>-133573</v>
      </c>
      <c r="H25" s="399">
        <v>-189659</v>
      </c>
      <c r="I25" s="399">
        <v>-89722</v>
      </c>
      <c r="J25" s="399">
        <v>-123021</v>
      </c>
    </row>
    <row r="26" spans="1:10">
      <c r="A26" s="410" t="s">
        <v>442</v>
      </c>
      <c r="B26" s="397" t="s">
        <v>487</v>
      </c>
      <c r="C26" s="398">
        <v>1763</v>
      </c>
      <c r="D26" s="398">
        <v>141</v>
      </c>
      <c r="E26" s="398">
        <v>150</v>
      </c>
      <c r="F26" s="398">
        <v>12</v>
      </c>
      <c r="G26" s="399">
        <v>-17381</v>
      </c>
      <c r="H26" s="399">
        <v>-54236</v>
      </c>
      <c r="I26" s="399">
        <v>-29383</v>
      </c>
      <c r="J26" s="399">
        <v>-3628</v>
      </c>
    </row>
    <row r="27" spans="1:10">
      <c r="A27" s="405"/>
      <c r="B27" s="397" t="s">
        <v>457</v>
      </c>
      <c r="C27" s="398">
        <v>13964</v>
      </c>
      <c r="D27" s="398">
        <v>-2041</v>
      </c>
      <c r="E27" s="398">
        <v>6920</v>
      </c>
      <c r="F27" s="398">
        <v>-2646</v>
      </c>
      <c r="G27" s="399">
        <v>4647</v>
      </c>
      <c r="H27" s="399">
        <v>1787</v>
      </c>
      <c r="I27" s="399">
        <v>6446</v>
      </c>
      <c r="J27" s="399">
        <v>-28193</v>
      </c>
    </row>
    <row r="28" spans="1:10">
      <c r="A28" s="401"/>
      <c r="B28" s="402" t="s">
        <v>488</v>
      </c>
      <c r="C28" s="403">
        <v>15223</v>
      </c>
      <c r="D28" s="403">
        <v>-41119</v>
      </c>
      <c r="E28" s="403">
        <v>-47162</v>
      </c>
      <c r="F28" s="403">
        <f>SUM(F25:F27)</f>
        <v>-61040</v>
      </c>
      <c r="G28" s="404">
        <v>-146307</v>
      </c>
      <c r="H28" s="404">
        <v>-242108</v>
      </c>
      <c r="I28" s="404">
        <v>-112659</v>
      </c>
      <c r="J28" s="404">
        <v>-154842</v>
      </c>
    </row>
    <row r="29" spans="1:10">
      <c r="A29" s="411" t="s">
        <v>458</v>
      </c>
      <c r="B29" s="412" t="s">
        <v>87</v>
      </c>
      <c r="C29" s="413">
        <v>-25627</v>
      </c>
      <c r="D29" s="413">
        <v>-23335</v>
      </c>
      <c r="E29" s="413">
        <v>-19011</v>
      </c>
      <c r="F29" s="413">
        <v>26582</v>
      </c>
      <c r="G29" s="414">
        <v>-5661</v>
      </c>
      <c r="H29" s="414">
        <v>-5941</v>
      </c>
      <c r="I29" s="414">
        <v>-9268</v>
      </c>
      <c r="J29" s="414">
        <v>-9708</v>
      </c>
    </row>
    <row r="30" spans="1:10">
      <c r="A30" s="415" t="s">
        <v>235</v>
      </c>
      <c r="B30" s="397" t="s">
        <v>459</v>
      </c>
      <c r="C30" s="398">
        <v>-20282</v>
      </c>
      <c r="D30" s="398">
        <v>-8670</v>
      </c>
      <c r="E30" s="398">
        <v>-23448</v>
      </c>
      <c r="F30" s="398">
        <v>75</v>
      </c>
      <c r="G30" s="399">
        <v>-18061</v>
      </c>
      <c r="H30" s="399">
        <v>2114</v>
      </c>
      <c r="I30" s="399">
        <v>-20205</v>
      </c>
      <c r="J30" s="399">
        <v>-1569</v>
      </c>
    </row>
    <row r="31" spans="1:10" ht="18.75">
      <c r="A31" s="416" t="s">
        <v>460</v>
      </c>
      <c r="B31" s="397" t="s">
        <v>446</v>
      </c>
      <c r="C31" s="398">
        <v>2827</v>
      </c>
      <c r="D31" s="398">
        <v>2591</v>
      </c>
      <c r="E31" s="398">
        <v>3535</v>
      </c>
      <c r="F31" s="398">
        <v>-57654</v>
      </c>
      <c r="G31" s="399">
        <v>3705</v>
      </c>
      <c r="H31" s="399">
        <v>2843</v>
      </c>
      <c r="I31" s="399">
        <v>4885</v>
      </c>
      <c r="J31" s="399">
        <v>-21319</v>
      </c>
    </row>
    <row r="32" spans="1:10">
      <c r="A32" s="416">
        <v>285</v>
      </c>
      <c r="B32" s="397" t="s">
        <v>308</v>
      </c>
      <c r="C32" s="398">
        <v>0</v>
      </c>
      <c r="D32" s="398">
        <v>0</v>
      </c>
      <c r="E32" s="398">
        <v>0</v>
      </c>
      <c r="F32" s="398">
        <v>0</v>
      </c>
      <c r="G32" s="399">
        <v>0</v>
      </c>
      <c r="H32" s="399">
        <v>130722</v>
      </c>
      <c r="I32" s="399">
        <v>0</v>
      </c>
      <c r="J32" s="399">
        <v>60170</v>
      </c>
    </row>
    <row r="33" spans="1:12">
      <c r="A33" s="401">
        <v>290</v>
      </c>
      <c r="B33" s="402" t="s">
        <v>448</v>
      </c>
      <c r="C33" s="403">
        <v>272403</v>
      </c>
      <c r="D33" s="403">
        <v>59529</v>
      </c>
      <c r="E33" s="403">
        <v>71346</v>
      </c>
      <c r="F33" s="403">
        <f>+F24+F28+SUM(F29:F32)</f>
        <v>-57752</v>
      </c>
      <c r="G33" s="404">
        <v>25011</v>
      </c>
      <c r="H33" s="404">
        <v>84038</v>
      </c>
      <c r="I33" s="404">
        <v>52560</v>
      </c>
      <c r="J33" s="404">
        <v>37511</v>
      </c>
    </row>
    <row r="34" spans="1:12" ht="18.75">
      <c r="A34" s="405" t="s">
        <v>449</v>
      </c>
      <c r="B34" s="397" t="s">
        <v>450</v>
      </c>
      <c r="C34" s="398">
        <v>-6918</v>
      </c>
      <c r="D34" s="398">
        <v>-2850</v>
      </c>
      <c r="E34" s="398">
        <v>-14206</v>
      </c>
      <c r="F34" s="398">
        <v>124238</v>
      </c>
      <c r="G34" s="399">
        <v>-7743</v>
      </c>
      <c r="H34" s="399">
        <v>17926</v>
      </c>
      <c r="I34" s="399">
        <v>-23696</v>
      </c>
      <c r="J34" s="399">
        <v>-8725</v>
      </c>
      <c r="L34" s="332"/>
    </row>
    <row r="35" spans="1:12" hidden="1">
      <c r="A35" s="417" t="s">
        <v>199</v>
      </c>
      <c r="B35" s="418" t="s">
        <v>106</v>
      </c>
      <c r="C35" s="419">
        <v>0</v>
      </c>
      <c r="D35" s="419">
        <v>0</v>
      </c>
      <c r="E35" s="419">
        <v>0</v>
      </c>
      <c r="F35" s="419">
        <f>+'[2]CE RICL CON PROFORMA'!D36-'[2]CE RICL TRIM CON PROFORMA'!E35</f>
        <v>0</v>
      </c>
      <c r="G35" s="420"/>
      <c r="H35" s="420"/>
      <c r="I35" s="420"/>
      <c r="J35" s="420"/>
    </row>
    <row r="36" spans="1:12">
      <c r="A36" s="401">
        <v>330</v>
      </c>
      <c r="B36" s="402" t="s">
        <v>222</v>
      </c>
      <c r="C36" s="403">
        <v>265485</v>
      </c>
      <c r="D36" s="403">
        <v>56679</v>
      </c>
      <c r="E36" s="403">
        <v>57140</v>
      </c>
      <c r="F36" s="403">
        <f>+F33+F34</f>
        <v>66486</v>
      </c>
      <c r="G36" s="404">
        <f>+G33+G34</f>
        <v>17268</v>
      </c>
      <c r="H36" s="404">
        <f t="shared" ref="H36:J36" si="0">+H33+H34</f>
        <v>101964</v>
      </c>
      <c r="I36" s="404">
        <f t="shared" si="0"/>
        <v>28864</v>
      </c>
      <c r="J36" s="404">
        <f t="shared" si="0"/>
        <v>28786</v>
      </c>
    </row>
    <row r="37" spans="1:12">
      <c r="A37" s="411" t="s">
        <v>202</v>
      </c>
      <c r="B37" s="412" t="s">
        <v>461</v>
      </c>
      <c r="C37" s="413">
        <v>-14462</v>
      </c>
      <c r="D37" s="413">
        <v>183</v>
      </c>
      <c r="E37" s="413">
        <v>-6899</v>
      </c>
      <c r="F37" s="413">
        <v>-22659</v>
      </c>
      <c r="G37" s="414">
        <v>-2710</v>
      </c>
      <c r="H37" s="414">
        <v>2540</v>
      </c>
      <c r="I37" s="414">
        <v>1032</v>
      </c>
      <c r="J37" s="414">
        <v>-1306</v>
      </c>
    </row>
    <row r="38" spans="1:12">
      <c r="A38" s="421">
        <v>350</v>
      </c>
      <c r="B38" s="402" t="s">
        <v>224</v>
      </c>
      <c r="C38" s="403">
        <v>251023</v>
      </c>
      <c r="D38" s="403">
        <v>56862</v>
      </c>
      <c r="E38" s="403">
        <v>50241</v>
      </c>
      <c r="F38" s="403">
        <f>+F36+F37</f>
        <v>43827</v>
      </c>
      <c r="G38" s="404">
        <v>14558</v>
      </c>
      <c r="H38" s="404">
        <v>104504</v>
      </c>
      <c r="I38" s="404">
        <v>29896</v>
      </c>
      <c r="J38" s="404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1"/>
  <sheetViews>
    <sheetView showGridLines="0" zoomScale="70" zoomScaleNormal="70" workbookViewId="0">
      <pane xSplit="2" ySplit="4" topLeftCell="BG5" activePane="bottomRight" state="frozen"/>
      <selection pane="topRight" activeCell="C1" sqref="C1"/>
      <selection pane="bottomLeft" activeCell="A4" sqref="A4"/>
      <selection pane="bottomRight" activeCell="BK58" sqref="BK57:BK58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16384" width="22.140625" style="108"/>
  </cols>
  <sheetData>
    <row r="1" spans="1:62" s="4" customFormat="1" ht="26.25">
      <c r="A1" s="333" t="s">
        <v>479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</row>
    <row r="2" spans="1:62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</row>
    <row r="3" spans="1:62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62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63">
        <v>43555</v>
      </c>
      <c r="BH4" s="463">
        <v>43646</v>
      </c>
      <c r="BI4" s="463">
        <v>43738</v>
      </c>
      <c r="BJ4" s="463">
        <v>43830</v>
      </c>
    </row>
    <row r="5" spans="1:62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2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2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</row>
    <row r="8" spans="1:62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</row>
    <row r="9" spans="1:62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</row>
    <row r="10" spans="1:62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</row>
    <row r="11" spans="1:62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</row>
    <row r="12" spans="1:62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</row>
    <row r="13" spans="1:62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</row>
    <row r="14" spans="1:62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</row>
    <row r="15" spans="1:62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</row>
    <row r="16" spans="1:62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</row>
    <row r="17" spans="1:62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</row>
    <row r="18" spans="1:62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</row>
    <row r="19" spans="1:62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</row>
    <row r="20" spans="1:62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</row>
    <row r="21" spans="1:62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</row>
    <row r="22" spans="1:62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</row>
    <row r="23" spans="1:62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</row>
    <row r="24" spans="1:62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</row>
    <row r="25" spans="1:62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</row>
    <row r="26" spans="1:62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</row>
    <row r="27" spans="1:62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</row>
    <row r="28" spans="1:62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</row>
    <row r="29" spans="1:62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</row>
    <row r="30" spans="1:62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</row>
    <row r="31" spans="1:62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</row>
    <row r="32" spans="1:62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</row>
    <row r="33" spans="1:62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</row>
    <row r="34" spans="1:62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</row>
    <row r="35" spans="1:62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</row>
    <row r="36" spans="1:62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</row>
    <row r="37" spans="1:62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</row>
    <row r="38" spans="1:62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</row>
    <row r="39" spans="1:62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</row>
    <row r="40" spans="1:62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</row>
    <row r="41" spans="1:62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</row>
    <row r="42" spans="1:62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</row>
    <row r="43" spans="1:62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</row>
    <row r="44" spans="1:62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</row>
    <row r="45" spans="1:62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</row>
    <row r="46" spans="1:62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</row>
    <row r="47" spans="1:62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</row>
    <row r="48" spans="1:62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</row>
    <row r="49" spans="1:62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</row>
    <row r="50" spans="1:62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</row>
    <row r="51" spans="1:62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</row>
    <row r="52" spans="1:62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61">
        <v>8.5688230612243399E-2</v>
      </c>
      <c r="BH52" s="461">
        <v>8.5597455235790487E-2</v>
      </c>
      <c r="BI52" s="461">
        <v>6.2329032355592964E-2</v>
      </c>
      <c r="BJ52" s="461">
        <v>6.2373573532904986E-2</v>
      </c>
    </row>
    <row r="53" spans="1:62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61">
        <v>3.0611650138306148E-2</v>
      </c>
      <c r="BH53" s="461">
        <v>3.0618911712613585E-2</v>
      </c>
      <c r="BI53" s="461">
        <v>2.4140039764126302E-2</v>
      </c>
      <c r="BJ53" s="461">
        <v>2.252201946243242E-2</v>
      </c>
    </row>
    <row r="54" spans="1:62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61">
        <v>5.0771811976130801E-2</v>
      </c>
      <c r="BH54" s="461">
        <v>5.0024687987337182E-2</v>
      </c>
      <c r="BI54" s="461">
        <v>5.2115802375989007E-2</v>
      </c>
      <c r="BJ54" s="461">
        <v>4.4830644826119759E-2</v>
      </c>
    </row>
    <row r="55" spans="1:62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61">
        <v>3.6127255028098215E-2</v>
      </c>
      <c r="BH55" s="461">
        <v>3.5124042409682955E-2</v>
      </c>
      <c r="BI55" s="461">
        <v>3.4915648242636717E-2</v>
      </c>
      <c r="BJ55" s="461">
        <v>3.192986937401384E-2</v>
      </c>
    </row>
    <row r="56" spans="1:62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61">
        <v>1.1999999999999999E-3</v>
      </c>
      <c r="BH56" s="461">
        <v>1.8E-3</v>
      </c>
      <c r="BI56" s="461">
        <v>1.8E-3</v>
      </c>
      <c r="BJ56" s="461">
        <v>3.2000000000000002E-3</v>
      </c>
    </row>
    <row r="57" spans="1:62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61">
        <v>1.1000000000000001E-3</v>
      </c>
      <c r="BH57" s="461">
        <v>1.6999999999999999E-3</v>
      </c>
      <c r="BI57" s="461">
        <v>1.6999999999999999E-3</v>
      </c>
      <c r="BJ57" s="461">
        <v>3.5000000000000001E-3</v>
      </c>
    </row>
    <row r="58" spans="1:62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62">
        <v>0.13769999999999999</v>
      </c>
      <c r="BH58" s="462">
        <v>0.13739512656277694</v>
      </c>
      <c r="BI58" s="462">
        <v>0.11627446259879511</v>
      </c>
      <c r="BJ58" s="462">
        <v>0.11073100202412565</v>
      </c>
    </row>
    <row r="59" spans="1:62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62">
        <v>6.7900000000000002E-2</v>
      </c>
      <c r="BH59" s="462">
        <v>6.7419854451772232E-2</v>
      </c>
      <c r="BI59" s="462">
        <v>6.0715945906874805E-2</v>
      </c>
      <c r="BJ59" s="462">
        <v>5.7655324560582755E-2</v>
      </c>
    </row>
    <row r="60" spans="1:62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2" s="110" customFormat="1" ht="39.75" customHeight="1" thickBot="1">
      <c r="A61" s="475" t="s">
        <v>276</v>
      </c>
      <c r="B61" s="475"/>
      <c r="C61" s="475"/>
      <c r="D61" s="475"/>
      <c r="E61" s="475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2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2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1">
    <mergeCell ref="A61:E61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Giordan</cp:lastModifiedBy>
  <dcterms:created xsi:type="dcterms:W3CDTF">1996-11-05T10:16:36Z</dcterms:created>
  <dcterms:modified xsi:type="dcterms:W3CDTF">2020-02-06T06:57:41Z</dcterms:modified>
</cp:coreProperties>
</file>